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098A0F90-8876-401E-9F1A-AF05C45DD5B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externalReferences>
    <externalReference r:id="rId9"/>
  </externalReference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1-'!$A$1:$L$796</definedName>
    <definedName name="_xlnm.Print_Area" localSheetId="0">'Смета СН-2012 по гл. 1-5'!$A$1:$K$797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88" i="7" l="1"/>
  <c r="F978" i="1"/>
  <c r="J787" i="7"/>
  <c r="A783" i="7" l="1"/>
  <c r="I783" i="7"/>
  <c r="I780" i="8" l="1"/>
  <c r="H780" i="8"/>
  <c r="F780" i="8"/>
  <c r="F779" i="8"/>
  <c r="F778" i="8"/>
  <c r="J777" i="8"/>
  <c r="I777" i="8"/>
  <c r="H777" i="8"/>
  <c r="G777" i="8"/>
  <c r="E775" i="8"/>
  <c r="D775" i="8"/>
  <c r="C775" i="8"/>
  <c r="I773" i="8"/>
  <c r="H773" i="8"/>
  <c r="F773" i="8"/>
  <c r="F772" i="8"/>
  <c r="F771" i="8"/>
  <c r="J770" i="8"/>
  <c r="I770" i="8"/>
  <c r="H770" i="8"/>
  <c r="G770" i="8"/>
  <c r="J769" i="8"/>
  <c r="I769" i="8"/>
  <c r="H769" i="8"/>
  <c r="G769" i="8"/>
  <c r="F768" i="8"/>
  <c r="E768" i="8"/>
  <c r="D768" i="8"/>
  <c r="C768" i="8"/>
  <c r="I766" i="8"/>
  <c r="H766" i="8"/>
  <c r="F766" i="8"/>
  <c r="F765" i="8"/>
  <c r="F764" i="8"/>
  <c r="J763" i="8"/>
  <c r="I763" i="8"/>
  <c r="H763" i="8"/>
  <c r="G763" i="8"/>
  <c r="J762" i="8"/>
  <c r="I762" i="8"/>
  <c r="H762" i="8"/>
  <c r="G762" i="8"/>
  <c r="E760" i="8"/>
  <c r="D760" i="8"/>
  <c r="C760" i="8"/>
  <c r="I758" i="8"/>
  <c r="H758" i="8"/>
  <c r="F758" i="8"/>
  <c r="F757" i="8"/>
  <c r="F756" i="8"/>
  <c r="F755" i="8"/>
  <c r="J754" i="8"/>
  <c r="I754" i="8"/>
  <c r="H754" i="8"/>
  <c r="G754" i="8"/>
  <c r="J753" i="8"/>
  <c r="I753" i="8"/>
  <c r="H753" i="8"/>
  <c r="G753" i="8"/>
  <c r="J752" i="8"/>
  <c r="I752" i="8"/>
  <c r="H752" i="8"/>
  <c r="G752" i="8"/>
  <c r="J751" i="8"/>
  <c r="I751" i="8"/>
  <c r="H751" i="8"/>
  <c r="G751" i="8"/>
  <c r="F750" i="8"/>
  <c r="E750" i="8"/>
  <c r="I748" i="8"/>
  <c r="H748" i="8"/>
  <c r="F748" i="8"/>
  <c r="F747" i="8"/>
  <c r="F746" i="8"/>
  <c r="J745" i="8"/>
  <c r="I745" i="8"/>
  <c r="H745" i="8"/>
  <c r="G745" i="8"/>
  <c r="J744" i="8"/>
  <c r="I744" i="8"/>
  <c r="H744" i="8"/>
  <c r="G744" i="8"/>
  <c r="F743" i="8"/>
  <c r="E743" i="8"/>
  <c r="D743" i="8"/>
  <c r="C743" i="8"/>
  <c r="I741" i="8"/>
  <c r="H741" i="8"/>
  <c r="F741" i="8"/>
  <c r="F740" i="8"/>
  <c r="F739" i="8"/>
  <c r="J738" i="8"/>
  <c r="I738" i="8"/>
  <c r="H738" i="8"/>
  <c r="G738" i="8"/>
  <c r="F737" i="8"/>
  <c r="E737" i="8"/>
  <c r="D737" i="8"/>
  <c r="C737" i="8"/>
  <c r="I735" i="8"/>
  <c r="H735" i="8"/>
  <c r="F735" i="8"/>
  <c r="F734" i="8"/>
  <c r="F733" i="8"/>
  <c r="J732" i="8"/>
  <c r="I732" i="8"/>
  <c r="H732" i="8"/>
  <c r="G732" i="8"/>
  <c r="J731" i="8"/>
  <c r="I731" i="8"/>
  <c r="H731" i="8"/>
  <c r="G731" i="8"/>
  <c r="F730" i="8"/>
  <c r="E730" i="8"/>
  <c r="D730" i="8"/>
  <c r="C730" i="8"/>
  <c r="I728" i="8"/>
  <c r="H728" i="8"/>
  <c r="F728" i="8"/>
  <c r="F727" i="8"/>
  <c r="F726" i="8"/>
  <c r="J725" i="8"/>
  <c r="I725" i="8"/>
  <c r="H725" i="8"/>
  <c r="G725" i="8"/>
  <c r="J724" i="8"/>
  <c r="I724" i="8"/>
  <c r="H724" i="8"/>
  <c r="G724" i="8"/>
  <c r="F723" i="8"/>
  <c r="E723" i="8"/>
  <c r="D723" i="8"/>
  <c r="C723" i="8"/>
  <c r="I721" i="8"/>
  <c r="H721" i="8"/>
  <c r="F721" i="8"/>
  <c r="F720" i="8"/>
  <c r="F719" i="8"/>
  <c r="J718" i="8"/>
  <c r="I718" i="8"/>
  <c r="H718" i="8"/>
  <c r="G718" i="8"/>
  <c r="J717" i="8"/>
  <c r="I717" i="8"/>
  <c r="H717" i="8"/>
  <c r="G717" i="8"/>
  <c r="F716" i="8"/>
  <c r="E716" i="8"/>
  <c r="D716" i="8"/>
  <c r="C716" i="8"/>
  <c r="I714" i="8"/>
  <c r="H714" i="8"/>
  <c r="F714" i="8"/>
  <c r="F713" i="8"/>
  <c r="F712" i="8"/>
  <c r="J711" i="8"/>
  <c r="I711" i="8"/>
  <c r="H711" i="8"/>
  <c r="G711" i="8"/>
  <c r="J710" i="8"/>
  <c r="I710" i="8"/>
  <c r="H710" i="8"/>
  <c r="G710" i="8"/>
  <c r="F709" i="8"/>
  <c r="E709" i="8"/>
  <c r="D709" i="8"/>
  <c r="C709" i="8"/>
  <c r="I707" i="8"/>
  <c r="H707" i="8"/>
  <c r="F707" i="8"/>
  <c r="F706" i="8"/>
  <c r="F705" i="8"/>
  <c r="J704" i="8"/>
  <c r="I704" i="8"/>
  <c r="H704" i="8"/>
  <c r="G704" i="8"/>
  <c r="J703" i="8"/>
  <c r="I703" i="8"/>
  <c r="H703" i="8"/>
  <c r="G703" i="8"/>
  <c r="F702" i="8"/>
  <c r="E702" i="8"/>
  <c r="D702" i="8"/>
  <c r="C702" i="8"/>
  <c r="A701" i="8"/>
  <c r="A699" i="8"/>
  <c r="I693" i="8"/>
  <c r="H693" i="8"/>
  <c r="F693" i="8"/>
  <c r="F692" i="8"/>
  <c r="F691" i="8"/>
  <c r="J690" i="8"/>
  <c r="I690" i="8"/>
  <c r="H690" i="8"/>
  <c r="G690" i="8"/>
  <c r="J689" i="8"/>
  <c r="I689" i="8"/>
  <c r="H689" i="8"/>
  <c r="G689" i="8"/>
  <c r="E687" i="8"/>
  <c r="D687" i="8"/>
  <c r="C687" i="8"/>
  <c r="I685" i="8"/>
  <c r="H685" i="8"/>
  <c r="F685" i="8"/>
  <c r="F684" i="8"/>
  <c r="F683" i="8"/>
  <c r="J682" i="8"/>
  <c r="I682" i="8"/>
  <c r="H682" i="8"/>
  <c r="G682" i="8"/>
  <c r="J681" i="8"/>
  <c r="I681" i="8"/>
  <c r="H681" i="8"/>
  <c r="G681" i="8"/>
  <c r="F680" i="8"/>
  <c r="E680" i="8"/>
  <c r="D680" i="8"/>
  <c r="C680" i="8"/>
  <c r="I678" i="8"/>
  <c r="H678" i="8"/>
  <c r="F678" i="8"/>
  <c r="F677" i="8"/>
  <c r="F676" i="8"/>
  <c r="J675" i="8"/>
  <c r="I675" i="8"/>
  <c r="H675" i="8"/>
  <c r="G675" i="8"/>
  <c r="J674" i="8"/>
  <c r="I674" i="8"/>
  <c r="H674" i="8"/>
  <c r="G674" i="8"/>
  <c r="F673" i="8"/>
  <c r="E673" i="8"/>
  <c r="D673" i="8"/>
  <c r="C673" i="8"/>
  <c r="I671" i="8"/>
  <c r="H671" i="8"/>
  <c r="F671" i="8"/>
  <c r="F670" i="8"/>
  <c r="F669" i="8"/>
  <c r="J668" i="8"/>
  <c r="I668" i="8"/>
  <c r="H668" i="8"/>
  <c r="G668" i="8"/>
  <c r="J667" i="8"/>
  <c r="I667" i="8"/>
  <c r="H667" i="8"/>
  <c r="G667" i="8"/>
  <c r="F666" i="8"/>
  <c r="E666" i="8"/>
  <c r="D666" i="8"/>
  <c r="C666" i="8"/>
  <c r="I664" i="8"/>
  <c r="H664" i="8"/>
  <c r="F664" i="8"/>
  <c r="F663" i="8"/>
  <c r="F662" i="8"/>
  <c r="J661" i="8"/>
  <c r="I661" i="8"/>
  <c r="H661" i="8"/>
  <c r="G661" i="8"/>
  <c r="J660" i="8"/>
  <c r="I660" i="8"/>
  <c r="H660" i="8"/>
  <c r="G660" i="8"/>
  <c r="F659" i="8"/>
  <c r="E659" i="8"/>
  <c r="D659" i="8"/>
  <c r="C659" i="8"/>
  <c r="I657" i="8"/>
  <c r="H657" i="8"/>
  <c r="F657" i="8"/>
  <c r="F656" i="8"/>
  <c r="F655" i="8"/>
  <c r="J654" i="8"/>
  <c r="I654" i="8"/>
  <c r="H654" i="8"/>
  <c r="G654" i="8"/>
  <c r="J653" i="8"/>
  <c r="I653" i="8"/>
  <c r="H653" i="8"/>
  <c r="G653" i="8"/>
  <c r="J652" i="8"/>
  <c r="I652" i="8"/>
  <c r="H652" i="8"/>
  <c r="G652" i="8"/>
  <c r="F651" i="8"/>
  <c r="E651" i="8"/>
  <c r="D651" i="8"/>
  <c r="C651" i="8"/>
  <c r="I649" i="8"/>
  <c r="H649" i="8"/>
  <c r="F649" i="8"/>
  <c r="F648" i="8"/>
  <c r="F647" i="8"/>
  <c r="J646" i="8"/>
  <c r="I646" i="8"/>
  <c r="H646" i="8"/>
  <c r="G646" i="8"/>
  <c r="J645" i="8"/>
  <c r="I645" i="8"/>
  <c r="H645" i="8"/>
  <c r="G645" i="8"/>
  <c r="J644" i="8"/>
  <c r="I644" i="8"/>
  <c r="H644" i="8"/>
  <c r="G644" i="8"/>
  <c r="F643" i="8"/>
  <c r="E643" i="8"/>
  <c r="D643" i="8"/>
  <c r="C643" i="8"/>
  <c r="A642" i="8"/>
  <c r="I636" i="8"/>
  <c r="H636" i="8"/>
  <c r="F636" i="8"/>
  <c r="F635" i="8"/>
  <c r="F634" i="8"/>
  <c r="J633" i="8"/>
  <c r="I633" i="8"/>
  <c r="H633" i="8"/>
  <c r="G633" i="8"/>
  <c r="J632" i="8"/>
  <c r="I632" i="8"/>
  <c r="H632" i="8"/>
  <c r="G632" i="8"/>
  <c r="E630" i="8"/>
  <c r="D630" i="8"/>
  <c r="C630" i="8"/>
  <c r="I628" i="8"/>
  <c r="H628" i="8"/>
  <c r="F628" i="8"/>
  <c r="F627" i="8"/>
  <c r="F626" i="8"/>
  <c r="J625" i="8"/>
  <c r="I625" i="8"/>
  <c r="H625" i="8"/>
  <c r="G625" i="8"/>
  <c r="E623" i="8"/>
  <c r="D623" i="8"/>
  <c r="C623" i="8"/>
  <c r="I621" i="8"/>
  <c r="H621" i="8"/>
  <c r="F621" i="8"/>
  <c r="F620" i="8"/>
  <c r="F619" i="8"/>
  <c r="J618" i="8"/>
  <c r="I618" i="8"/>
  <c r="H618" i="8"/>
  <c r="G618" i="8"/>
  <c r="J617" i="8"/>
  <c r="I617" i="8"/>
  <c r="H617" i="8"/>
  <c r="G617" i="8"/>
  <c r="F616" i="8"/>
  <c r="E616" i="8"/>
  <c r="D616" i="8"/>
  <c r="C616" i="8"/>
  <c r="I614" i="8"/>
  <c r="H614" i="8"/>
  <c r="F614" i="8"/>
  <c r="F613" i="8"/>
  <c r="F612" i="8"/>
  <c r="J611" i="8"/>
  <c r="I611" i="8"/>
  <c r="H611" i="8"/>
  <c r="G611" i="8"/>
  <c r="F610" i="8"/>
  <c r="E610" i="8"/>
  <c r="D610" i="8"/>
  <c r="C610" i="8"/>
  <c r="I608" i="8"/>
  <c r="H608" i="8"/>
  <c r="F608" i="8"/>
  <c r="F607" i="8"/>
  <c r="F606" i="8"/>
  <c r="J605" i="8"/>
  <c r="I605" i="8"/>
  <c r="H605" i="8"/>
  <c r="G605" i="8"/>
  <c r="F604" i="8"/>
  <c r="E604" i="8"/>
  <c r="D604" i="8"/>
  <c r="C604" i="8"/>
  <c r="A603" i="8"/>
  <c r="I594" i="8"/>
  <c r="H594" i="8"/>
  <c r="F594" i="8"/>
  <c r="F593" i="8"/>
  <c r="F592" i="8"/>
  <c r="J591" i="8"/>
  <c r="I591" i="8"/>
  <c r="H591" i="8"/>
  <c r="G591" i="8"/>
  <c r="E589" i="8"/>
  <c r="D589" i="8"/>
  <c r="C589" i="8"/>
  <c r="I587" i="8"/>
  <c r="H587" i="8"/>
  <c r="F587" i="8"/>
  <c r="F586" i="8"/>
  <c r="F585" i="8"/>
  <c r="J584" i="8"/>
  <c r="I584" i="8"/>
  <c r="H584" i="8"/>
  <c r="G584" i="8"/>
  <c r="J583" i="8"/>
  <c r="I583" i="8"/>
  <c r="H583" i="8"/>
  <c r="G583" i="8"/>
  <c r="E581" i="8"/>
  <c r="D581" i="8"/>
  <c r="C581" i="8"/>
  <c r="I579" i="8"/>
  <c r="H579" i="8"/>
  <c r="F579" i="8"/>
  <c r="F578" i="8"/>
  <c r="F577" i="8"/>
  <c r="J576" i="8"/>
  <c r="I576" i="8"/>
  <c r="H576" i="8"/>
  <c r="G576" i="8"/>
  <c r="J575" i="8"/>
  <c r="I575" i="8"/>
  <c r="H575" i="8"/>
  <c r="G575" i="8"/>
  <c r="F574" i="8"/>
  <c r="E574" i="8"/>
  <c r="D574" i="8"/>
  <c r="C574" i="8"/>
  <c r="I572" i="8"/>
  <c r="H572" i="8"/>
  <c r="F572" i="8"/>
  <c r="F571" i="8"/>
  <c r="F570" i="8"/>
  <c r="J569" i="8"/>
  <c r="I569" i="8"/>
  <c r="H569" i="8"/>
  <c r="G569" i="8"/>
  <c r="J568" i="8"/>
  <c r="I568" i="8"/>
  <c r="H568" i="8"/>
  <c r="G568" i="8"/>
  <c r="F567" i="8"/>
  <c r="E567" i="8"/>
  <c r="D567" i="8"/>
  <c r="C567" i="8"/>
  <c r="I565" i="8"/>
  <c r="H565" i="8"/>
  <c r="F565" i="8"/>
  <c r="F564" i="8"/>
  <c r="F563" i="8"/>
  <c r="F562" i="8"/>
  <c r="J561" i="8"/>
  <c r="I561" i="8"/>
  <c r="H561" i="8"/>
  <c r="G561" i="8"/>
  <c r="J560" i="8"/>
  <c r="I560" i="8"/>
  <c r="H560" i="8"/>
  <c r="G560" i="8"/>
  <c r="J559" i="8"/>
  <c r="I559" i="8"/>
  <c r="H559" i="8"/>
  <c r="G559" i="8"/>
  <c r="J558" i="8"/>
  <c r="I558" i="8"/>
  <c r="H558" i="8"/>
  <c r="G558" i="8"/>
  <c r="F557" i="8"/>
  <c r="E557" i="8"/>
  <c r="D557" i="8"/>
  <c r="C557" i="8"/>
  <c r="I555" i="8"/>
  <c r="H555" i="8"/>
  <c r="F555" i="8"/>
  <c r="F554" i="8"/>
  <c r="F553" i="8"/>
  <c r="J552" i="8"/>
  <c r="I552" i="8"/>
  <c r="H552" i="8"/>
  <c r="G552" i="8"/>
  <c r="J551" i="8"/>
  <c r="I551" i="8"/>
  <c r="H551" i="8"/>
  <c r="G551" i="8"/>
  <c r="F550" i="8"/>
  <c r="E550" i="8"/>
  <c r="D550" i="8"/>
  <c r="C550" i="8"/>
  <c r="A549" i="8"/>
  <c r="I543" i="8"/>
  <c r="H543" i="8"/>
  <c r="F543" i="8"/>
  <c r="F542" i="8"/>
  <c r="F541" i="8"/>
  <c r="J540" i="8"/>
  <c r="I540" i="8"/>
  <c r="H540" i="8"/>
  <c r="G540" i="8"/>
  <c r="E538" i="8"/>
  <c r="D538" i="8"/>
  <c r="C538" i="8"/>
  <c r="I536" i="8"/>
  <c r="H536" i="8"/>
  <c r="F536" i="8"/>
  <c r="F535" i="8"/>
  <c r="F534" i="8"/>
  <c r="J533" i="8"/>
  <c r="I533" i="8"/>
  <c r="H533" i="8"/>
  <c r="G533" i="8"/>
  <c r="J532" i="8"/>
  <c r="I532" i="8"/>
  <c r="H532" i="8"/>
  <c r="G532" i="8"/>
  <c r="E530" i="8"/>
  <c r="D530" i="8"/>
  <c r="C530" i="8"/>
  <c r="I528" i="8"/>
  <c r="H528" i="8"/>
  <c r="F528" i="8"/>
  <c r="F527" i="8"/>
  <c r="F526" i="8"/>
  <c r="J525" i="8"/>
  <c r="I525" i="8"/>
  <c r="H525" i="8"/>
  <c r="G525" i="8"/>
  <c r="J524" i="8"/>
  <c r="I524" i="8"/>
  <c r="H524" i="8"/>
  <c r="G524" i="8"/>
  <c r="E522" i="8"/>
  <c r="D522" i="8"/>
  <c r="C522" i="8"/>
  <c r="I520" i="8"/>
  <c r="H520" i="8"/>
  <c r="F520" i="8"/>
  <c r="F519" i="8"/>
  <c r="F518" i="8"/>
  <c r="J517" i="8"/>
  <c r="I517" i="8"/>
  <c r="H517" i="8"/>
  <c r="G517" i="8"/>
  <c r="J516" i="8"/>
  <c r="I516" i="8"/>
  <c r="H516" i="8"/>
  <c r="G516" i="8"/>
  <c r="F515" i="8"/>
  <c r="E515" i="8"/>
  <c r="D515" i="8"/>
  <c r="C515" i="8"/>
  <c r="I513" i="8"/>
  <c r="H513" i="8"/>
  <c r="F513" i="8"/>
  <c r="F512" i="8"/>
  <c r="F511" i="8"/>
  <c r="F510" i="8"/>
  <c r="J509" i="8"/>
  <c r="I509" i="8"/>
  <c r="H509" i="8"/>
  <c r="G509" i="8"/>
  <c r="J508" i="8"/>
  <c r="I508" i="8"/>
  <c r="H508" i="8"/>
  <c r="G508" i="8"/>
  <c r="J507" i="8"/>
  <c r="I507" i="8"/>
  <c r="H507" i="8"/>
  <c r="G507" i="8"/>
  <c r="J506" i="8"/>
  <c r="I506" i="8"/>
  <c r="H506" i="8"/>
  <c r="G506" i="8"/>
  <c r="F505" i="8"/>
  <c r="E505" i="8"/>
  <c r="D505" i="8"/>
  <c r="C505" i="8"/>
  <c r="I503" i="8"/>
  <c r="H503" i="8"/>
  <c r="F503" i="8"/>
  <c r="F502" i="8"/>
  <c r="F501" i="8"/>
  <c r="J500" i="8"/>
  <c r="I500" i="8"/>
  <c r="H500" i="8"/>
  <c r="G500" i="8"/>
  <c r="F499" i="8"/>
  <c r="E499" i="8"/>
  <c r="D499" i="8"/>
  <c r="C499" i="8"/>
  <c r="A498" i="8"/>
  <c r="I492" i="8"/>
  <c r="H492" i="8"/>
  <c r="F492" i="8"/>
  <c r="F491" i="8"/>
  <c r="F490" i="8"/>
  <c r="J489" i="8"/>
  <c r="I489" i="8"/>
  <c r="H489" i="8"/>
  <c r="G489" i="8"/>
  <c r="E487" i="8"/>
  <c r="D487" i="8"/>
  <c r="C487" i="8"/>
  <c r="I485" i="8"/>
  <c r="H485" i="8"/>
  <c r="F485" i="8"/>
  <c r="F484" i="8"/>
  <c r="F483" i="8"/>
  <c r="F482" i="8"/>
  <c r="J481" i="8"/>
  <c r="I481" i="8"/>
  <c r="H481" i="8"/>
  <c r="G481" i="8"/>
  <c r="J480" i="8"/>
  <c r="I480" i="8"/>
  <c r="H480" i="8"/>
  <c r="G480" i="8"/>
  <c r="J479" i="8"/>
  <c r="I479" i="8"/>
  <c r="H479" i="8"/>
  <c r="G479" i="8"/>
  <c r="J478" i="8"/>
  <c r="I478" i="8"/>
  <c r="H478" i="8"/>
  <c r="G478" i="8"/>
  <c r="F477" i="8"/>
  <c r="E477" i="8"/>
  <c r="D477" i="8"/>
  <c r="C477" i="8"/>
  <c r="I475" i="8"/>
  <c r="H475" i="8"/>
  <c r="F475" i="8"/>
  <c r="F474" i="8"/>
  <c r="F473" i="8"/>
  <c r="J472" i="8"/>
  <c r="I472" i="8"/>
  <c r="H472" i="8"/>
  <c r="G472" i="8"/>
  <c r="J471" i="8"/>
  <c r="I471" i="8"/>
  <c r="H471" i="8"/>
  <c r="G471" i="8"/>
  <c r="F470" i="8"/>
  <c r="E470" i="8"/>
  <c r="D470" i="8"/>
  <c r="C470" i="8"/>
  <c r="I468" i="8"/>
  <c r="H468" i="8"/>
  <c r="F468" i="8"/>
  <c r="F467" i="8"/>
  <c r="F466" i="8"/>
  <c r="J465" i="8"/>
  <c r="I465" i="8"/>
  <c r="H465" i="8"/>
  <c r="G465" i="8"/>
  <c r="J464" i="8"/>
  <c r="I464" i="8"/>
  <c r="H464" i="8"/>
  <c r="G464" i="8"/>
  <c r="F463" i="8"/>
  <c r="E463" i="8"/>
  <c r="D463" i="8"/>
  <c r="C463" i="8"/>
  <c r="I461" i="8"/>
  <c r="H461" i="8"/>
  <c r="F461" i="8"/>
  <c r="F460" i="8"/>
  <c r="F459" i="8"/>
  <c r="J458" i="8"/>
  <c r="I458" i="8"/>
  <c r="H458" i="8"/>
  <c r="G458" i="8"/>
  <c r="J457" i="8"/>
  <c r="I457" i="8"/>
  <c r="H457" i="8"/>
  <c r="G457" i="8"/>
  <c r="F456" i="8"/>
  <c r="E456" i="8"/>
  <c r="D456" i="8"/>
  <c r="C456" i="8"/>
  <c r="I454" i="8"/>
  <c r="H454" i="8"/>
  <c r="F454" i="8"/>
  <c r="F453" i="8"/>
  <c r="F452" i="8"/>
  <c r="J451" i="8"/>
  <c r="I451" i="8"/>
  <c r="H451" i="8"/>
  <c r="G451" i="8"/>
  <c r="J450" i="8"/>
  <c r="I450" i="8"/>
  <c r="H450" i="8"/>
  <c r="G450" i="8"/>
  <c r="F449" i="8"/>
  <c r="E449" i="8"/>
  <c r="D449" i="8"/>
  <c r="C449" i="8"/>
  <c r="I447" i="8"/>
  <c r="H447" i="8"/>
  <c r="F447" i="8"/>
  <c r="F446" i="8"/>
  <c r="F445" i="8"/>
  <c r="J444" i="8"/>
  <c r="I444" i="8"/>
  <c r="H444" i="8"/>
  <c r="G444" i="8"/>
  <c r="J443" i="8"/>
  <c r="I443" i="8"/>
  <c r="H443" i="8"/>
  <c r="G443" i="8"/>
  <c r="F442" i="8"/>
  <c r="E442" i="8"/>
  <c r="D442" i="8"/>
  <c r="C442" i="8"/>
  <c r="I440" i="8"/>
  <c r="H440" i="8"/>
  <c r="F440" i="8"/>
  <c r="F439" i="8"/>
  <c r="F438" i="8"/>
  <c r="J437" i="8"/>
  <c r="I437" i="8"/>
  <c r="H437" i="8"/>
  <c r="G437" i="8"/>
  <c r="J436" i="8"/>
  <c r="I436" i="8"/>
  <c r="H436" i="8"/>
  <c r="G436" i="8"/>
  <c r="F435" i="8"/>
  <c r="E435" i="8"/>
  <c r="D435" i="8"/>
  <c r="C435" i="8"/>
  <c r="I433" i="8"/>
  <c r="H433" i="8"/>
  <c r="F433" i="8"/>
  <c r="F432" i="8"/>
  <c r="F431" i="8"/>
  <c r="F430" i="8"/>
  <c r="J429" i="8"/>
  <c r="I429" i="8"/>
  <c r="H429" i="8"/>
  <c r="G429" i="8"/>
  <c r="J428" i="8"/>
  <c r="I428" i="8"/>
  <c r="H428" i="8"/>
  <c r="G428" i="8"/>
  <c r="J427" i="8"/>
  <c r="I427" i="8"/>
  <c r="H427" i="8"/>
  <c r="G427" i="8"/>
  <c r="J426" i="8"/>
  <c r="I426" i="8"/>
  <c r="H426" i="8"/>
  <c r="G426" i="8"/>
  <c r="F425" i="8"/>
  <c r="E425" i="8"/>
  <c r="I423" i="8"/>
  <c r="H423" i="8"/>
  <c r="F423" i="8"/>
  <c r="F422" i="8"/>
  <c r="F421" i="8"/>
  <c r="F420" i="8"/>
  <c r="J419" i="8"/>
  <c r="I419" i="8"/>
  <c r="H419" i="8"/>
  <c r="G419" i="8"/>
  <c r="J418" i="8"/>
  <c r="I418" i="8"/>
  <c r="H418" i="8"/>
  <c r="G418" i="8"/>
  <c r="J417" i="8"/>
  <c r="I417" i="8"/>
  <c r="H417" i="8"/>
  <c r="G417" i="8"/>
  <c r="J416" i="8"/>
  <c r="I416" i="8"/>
  <c r="H416" i="8"/>
  <c r="G416" i="8"/>
  <c r="F415" i="8"/>
  <c r="E415" i="8"/>
  <c r="D415" i="8"/>
  <c r="C415" i="8"/>
  <c r="I413" i="8"/>
  <c r="H413" i="8"/>
  <c r="F413" i="8"/>
  <c r="F412" i="8"/>
  <c r="F411" i="8"/>
  <c r="J410" i="8"/>
  <c r="I410" i="8"/>
  <c r="H410" i="8"/>
  <c r="G410" i="8"/>
  <c r="F409" i="8"/>
  <c r="E409" i="8"/>
  <c r="D409" i="8"/>
  <c r="C409" i="8"/>
  <c r="I407" i="8"/>
  <c r="H407" i="8"/>
  <c r="F407" i="8"/>
  <c r="F406" i="8"/>
  <c r="F405" i="8"/>
  <c r="J404" i="8"/>
  <c r="I404" i="8"/>
  <c r="H404" i="8"/>
  <c r="G404" i="8"/>
  <c r="F403" i="8"/>
  <c r="E403" i="8"/>
  <c r="D403" i="8"/>
  <c r="C403" i="8"/>
  <c r="A402" i="8"/>
  <c r="A400" i="8"/>
  <c r="J397" i="8"/>
  <c r="A395" i="8"/>
  <c r="I386" i="8"/>
  <c r="H386" i="8"/>
  <c r="F386" i="8"/>
  <c r="F385" i="8"/>
  <c r="F384" i="8"/>
  <c r="J383" i="8"/>
  <c r="I383" i="8"/>
  <c r="H383" i="8"/>
  <c r="G383" i="8"/>
  <c r="J382" i="8"/>
  <c r="I382" i="8"/>
  <c r="H382" i="8"/>
  <c r="G382" i="8"/>
  <c r="E380" i="8"/>
  <c r="D380" i="8"/>
  <c r="C380" i="8"/>
  <c r="I378" i="8"/>
  <c r="H378" i="8"/>
  <c r="F378" i="8"/>
  <c r="F377" i="8"/>
  <c r="F376" i="8"/>
  <c r="J375" i="8"/>
  <c r="I375" i="8"/>
  <c r="H375" i="8"/>
  <c r="G375" i="8"/>
  <c r="J374" i="8"/>
  <c r="I374" i="8"/>
  <c r="H374" i="8"/>
  <c r="G374" i="8"/>
  <c r="F373" i="8"/>
  <c r="E373" i="8"/>
  <c r="D373" i="8"/>
  <c r="C373" i="8"/>
  <c r="I371" i="8"/>
  <c r="H371" i="8"/>
  <c r="F371" i="8"/>
  <c r="F370" i="8"/>
  <c r="F369" i="8"/>
  <c r="J368" i="8"/>
  <c r="I368" i="8"/>
  <c r="H368" i="8"/>
  <c r="G368" i="8"/>
  <c r="J367" i="8"/>
  <c r="I367" i="8"/>
  <c r="H367" i="8"/>
  <c r="G367" i="8"/>
  <c r="F366" i="8"/>
  <c r="E366" i="8"/>
  <c r="D366" i="8"/>
  <c r="C366" i="8"/>
  <c r="I364" i="8"/>
  <c r="H364" i="8"/>
  <c r="F364" i="8"/>
  <c r="F363" i="8"/>
  <c r="F362" i="8"/>
  <c r="J361" i="8"/>
  <c r="I361" i="8"/>
  <c r="H361" i="8"/>
  <c r="G361" i="8"/>
  <c r="J360" i="8"/>
  <c r="I360" i="8"/>
  <c r="H360" i="8"/>
  <c r="G360" i="8"/>
  <c r="E358" i="8"/>
  <c r="D358" i="8"/>
  <c r="C358" i="8"/>
  <c r="I356" i="8"/>
  <c r="H356" i="8"/>
  <c r="F356" i="8"/>
  <c r="F355" i="8"/>
  <c r="F354" i="8"/>
  <c r="J353" i="8"/>
  <c r="I353" i="8"/>
  <c r="H353" i="8"/>
  <c r="G353" i="8"/>
  <c r="F352" i="8"/>
  <c r="E352" i="8"/>
  <c r="D352" i="8"/>
  <c r="C352" i="8"/>
  <c r="I350" i="8"/>
  <c r="H350" i="8"/>
  <c r="F350" i="8"/>
  <c r="F349" i="8"/>
  <c r="F348" i="8"/>
  <c r="J347" i="8"/>
  <c r="I347" i="8"/>
  <c r="H347" i="8"/>
  <c r="G347" i="8"/>
  <c r="J346" i="8"/>
  <c r="I346" i="8"/>
  <c r="H346" i="8"/>
  <c r="G346" i="8"/>
  <c r="F345" i="8"/>
  <c r="E345" i="8"/>
  <c r="D345" i="8"/>
  <c r="C345" i="8"/>
  <c r="I343" i="8"/>
  <c r="H343" i="8"/>
  <c r="F343" i="8"/>
  <c r="F342" i="8"/>
  <c r="F341" i="8"/>
  <c r="J340" i="8"/>
  <c r="I340" i="8"/>
  <c r="H340" i="8"/>
  <c r="G340" i="8"/>
  <c r="J339" i="8"/>
  <c r="I339" i="8"/>
  <c r="H339" i="8"/>
  <c r="G339" i="8"/>
  <c r="F338" i="8"/>
  <c r="E338" i="8"/>
  <c r="D338" i="8"/>
  <c r="C338" i="8"/>
  <c r="I336" i="8"/>
  <c r="H336" i="8"/>
  <c r="F336" i="8"/>
  <c r="F335" i="8"/>
  <c r="F334" i="8"/>
  <c r="J333" i="8"/>
  <c r="I333" i="8"/>
  <c r="H333" i="8"/>
  <c r="G333" i="8"/>
  <c r="J332" i="8"/>
  <c r="I332" i="8"/>
  <c r="H332" i="8"/>
  <c r="G332" i="8"/>
  <c r="F331" i="8"/>
  <c r="E331" i="8"/>
  <c r="D331" i="8"/>
  <c r="C331" i="8"/>
  <c r="A330" i="8"/>
  <c r="I324" i="8"/>
  <c r="H324" i="8"/>
  <c r="F324" i="8"/>
  <c r="F323" i="8"/>
  <c r="F322" i="8"/>
  <c r="J321" i="8"/>
  <c r="I321" i="8"/>
  <c r="H321" i="8"/>
  <c r="G321" i="8"/>
  <c r="J320" i="8"/>
  <c r="I320" i="8"/>
  <c r="H320" i="8"/>
  <c r="G320" i="8"/>
  <c r="E318" i="8"/>
  <c r="D318" i="8"/>
  <c r="C318" i="8"/>
  <c r="A317" i="8"/>
  <c r="I311" i="8"/>
  <c r="H311" i="8"/>
  <c r="F311" i="8"/>
  <c r="F310" i="8"/>
  <c r="F309" i="8"/>
  <c r="J308" i="8"/>
  <c r="I308" i="8"/>
  <c r="H308" i="8"/>
  <c r="G308" i="8"/>
  <c r="E306" i="8"/>
  <c r="D306" i="8"/>
  <c r="C306" i="8"/>
  <c r="I304" i="8"/>
  <c r="H304" i="8"/>
  <c r="F304" i="8"/>
  <c r="F303" i="8"/>
  <c r="F302" i="8"/>
  <c r="J301" i="8"/>
  <c r="I301" i="8"/>
  <c r="H301" i="8"/>
  <c r="G301" i="8"/>
  <c r="J300" i="8"/>
  <c r="I300" i="8"/>
  <c r="H300" i="8"/>
  <c r="G300" i="8"/>
  <c r="F299" i="8"/>
  <c r="E299" i="8"/>
  <c r="D299" i="8"/>
  <c r="C299" i="8"/>
  <c r="I297" i="8"/>
  <c r="H297" i="8"/>
  <c r="F297" i="8"/>
  <c r="F296" i="8"/>
  <c r="F295" i="8"/>
  <c r="J294" i="8"/>
  <c r="I294" i="8"/>
  <c r="H294" i="8"/>
  <c r="G294" i="8"/>
  <c r="F293" i="8"/>
  <c r="E293" i="8"/>
  <c r="D293" i="8"/>
  <c r="C293" i="8"/>
  <c r="I291" i="8"/>
  <c r="H291" i="8"/>
  <c r="F291" i="8"/>
  <c r="F290" i="8"/>
  <c r="F289" i="8"/>
  <c r="J288" i="8"/>
  <c r="I288" i="8"/>
  <c r="H288" i="8"/>
  <c r="G288" i="8"/>
  <c r="J287" i="8"/>
  <c r="I287" i="8"/>
  <c r="H287" i="8"/>
  <c r="G287" i="8"/>
  <c r="E285" i="8"/>
  <c r="D285" i="8"/>
  <c r="C285" i="8"/>
  <c r="A284" i="8"/>
  <c r="I278" i="8"/>
  <c r="H278" i="8"/>
  <c r="F278" i="8"/>
  <c r="F277" i="8"/>
  <c r="F276" i="8"/>
  <c r="J275" i="8"/>
  <c r="I275" i="8"/>
  <c r="H275" i="8"/>
  <c r="G275" i="8"/>
  <c r="J274" i="8"/>
  <c r="I274" i="8"/>
  <c r="H274" i="8"/>
  <c r="G274" i="8"/>
  <c r="E272" i="8"/>
  <c r="D272" i="8"/>
  <c r="C272" i="8"/>
  <c r="I270" i="8"/>
  <c r="H270" i="8"/>
  <c r="F270" i="8"/>
  <c r="F269" i="8"/>
  <c r="F268" i="8"/>
  <c r="J267" i="8"/>
  <c r="I267" i="8"/>
  <c r="H267" i="8"/>
  <c r="G267" i="8"/>
  <c r="J266" i="8"/>
  <c r="I266" i="8"/>
  <c r="H266" i="8"/>
  <c r="G266" i="8"/>
  <c r="E264" i="8"/>
  <c r="D264" i="8"/>
  <c r="C264" i="8"/>
  <c r="I262" i="8"/>
  <c r="H262" i="8"/>
  <c r="F262" i="8"/>
  <c r="F261" i="8"/>
  <c r="F260" i="8"/>
  <c r="J259" i="8"/>
  <c r="I259" i="8"/>
  <c r="H259" i="8"/>
  <c r="G259" i="8"/>
  <c r="J258" i="8"/>
  <c r="I258" i="8"/>
  <c r="H258" i="8"/>
  <c r="G258" i="8"/>
  <c r="E256" i="8"/>
  <c r="D256" i="8"/>
  <c r="C256" i="8"/>
  <c r="I254" i="8"/>
  <c r="H254" i="8"/>
  <c r="F254" i="8"/>
  <c r="F253" i="8"/>
  <c r="F252" i="8"/>
  <c r="J251" i="8"/>
  <c r="I251" i="8"/>
  <c r="H251" i="8"/>
  <c r="G251" i="8"/>
  <c r="J250" i="8"/>
  <c r="I250" i="8"/>
  <c r="H250" i="8"/>
  <c r="G250" i="8"/>
  <c r="F249" i="8"/>
  <c r="E249" i="8"/>
  <c r="D249" i="8"/>
  <c r="C249" i="8"/>
  <c r="I247" i="8"/>
  <c r="H247" i="8"/>
  <c r="F247" i="8"/>
  <c r="F246" i="8"/>
  <c r="F245" i="8"/>
  <c r="J244" i="8"/>
  <c r="I244" i="8"/>
  <c r="H244" i="8"/>
  <c r="G244" i="8"/>
  <c r="J243" i="8"/>
  <c r="I243" i="8"/>
  <c r="H243" i="8"/>
  <c r="G243" i="8"/>
  <c r="F242" i="8"/>
  <c r="E242" i="8"/>
  <c r="D242" i="8"/>
  <c r="C242" i="8"/>
  <c r="I240" i="8"/>
  <c r="H240" i="8"/>
  <c r="F240" i="8"/>
  <c r="F239" i="8"/>
  <c r="F238" i="8"/>
  <c r="J237" i="8"/>
  <c r="I237" i="8"/>
  <c r="H237" i="8"/>
  <c r="G237" i="8"/>
  <c r="J236" i="8"/>
  <c r="I236" i="8"/>
  <c r="H236" i="8"/>
  <c r="G236" i="8"/>
  <c r="F235" i="8"/>
  <c r="E235" i="8"/>
  <c r="D235" i="8"/>
  <c r="C235" i="8"/>
  <c r="A234" i="8"/>
  <c r="A232" i="8"/>
  <c r="I223" i="8"/>
  <c r="H223" i="8"/>
  <c r="F223" i="8"/>
  <c r="F222" i="8"/>
  <c r="F221" i="8"/>
  <c r="F220" i="8"/>
  <c r="J219" i="8"/>
  <c r="I219" i="8"/>
  <c r="H219" i="8"/>
  <c r="G219" i="8"/>
  <c r="J218" i="8"/>
  <c r="I218" i="8"/>
  <c r="H218" i="8"/>
  <c r="G218" i="8"/>
  <c r="J217" i="8"/>
  <c r="I217" i="8"/>
  <c r="H217" i="8"/>
  <c r="G217" i="8"/>
  <c r="J216" i="8"/>
  <c r="I216" i="8"/>
  <c r="H216" i="8"/>
  <c r="G216" i="8"/>
  <c r="F215" i="8"/>
  <c r="E215" i="8"/>
  <c r="D215" i="8"/>
  <c r="C215" i="8"/>
  <c r="I213" i="8"/>
  <c r="H213" i="8"/>
  <c r="F213" i="8"/>
  <c r="F212" i="8"/>
  <c r="F211" i="8"/>
  <c r="F210" i="8"/>
  <c r="J209" i="8"/>
  <c r="I209" i="8"/>
  <c r="H209" i="8"/>
  <c r="G209" i="8"/>
  <c r="J208" i="8"/>
  <c r="I208" i="8"/>
  <c r="H208" i="8"/>
  <c r="G208" i="8"/>
  <c r="J207" i="8"/>
  <c r="I207" i="8"/>
  <c r="H207" i="8"/>
  <c r="G207" i="8"/>
  <c r="J206" i="8"/>
  <c r="I206" i="8"/>
  <c r="H206" i="8"/>
  <c r="G206" i="8"/>
  <c r="F205" i="8"/>
  <c r="E205" i="8"/>
  <c r="D205" i="8"/>
  <c r="C205" i="8"/>
  <c r="A204" i="8"/>
  <c r="I198" i="8"/>
  <c r="H198" i="8"/>
  <c r="F198" i="8"/>
  <c r="F197" i="8"/>
  <c r="F196" i="8"/>
  <c r="F195" i="8"/>
  <c r="J194" i="8"/>
  <c r="I194" i="8"/>
  <c r="H194" i="8"/>
  <c r="G194" i="8"/>
  <c r="J193" i="8"/>
  <c r="I193" i="8"/>
  <c r="H193" i="8"/>
  <c r="G193" i="8"/>
  <c r="J192" i="8"/>
  <c r="I192" i="8"/>
  <c r="H192" i="8"/>
  <c r="G192" i="8"/>
  <c r="J191" i="8"/>
  <c r="I191" i="8"/>
  <c r="H191" i="8"/>
  <c r="G191" i="8"/>
  <c r="F190" i="8"/>
  <c r="E190" i="8"/>
  <c r="D190" i="8"/>
  <c r="C190" i="8"/>
  <c r="I188" i="8"/>
  <c r="H188" i="8"/>
  <c r="F188" i="8"/>
  <c r="F187" i="8"/>
  <c r="F186" i="8"/>
  <c r="J185" i="8"/>
  <c r="I185" i="8"/>
  <c r="H185" i="8"/>
  <c r="G185" i="8"/>
  <c r="J184" i="8"/>
  <c r="I184" i="8"/>
  <c r="H184" i="8"/>
  <c r="G184" i="8"/>
  <c r="F183" i="8"/>
  <c r="E183" i="8"/>
  <c r="D183" i="8"/>
  <c r="C183" i="8"/>
  <c r="A182" i="8"/>
  <c r="A180" i="8"/>
  <c r="I174" i="8"/>
  <c r="H174" i="8"/>
  <c r="F174" i="8"/>
  <c r="F173" i="8"/>
  <c r="F172" i="8"/>
  <c r="J171" i="8"/>
  <c r="I171" i="8"/>
  <c r="H171" i="8"/>
  <c r="G171" i="8"/>
  <c r="J170" i="8"/>
  <c r="I170" i="8"/>
  <c r="H170" i="8"/>
  <c r="G170" i="8"/>
  <c r="J169" i="8"/>
  <c r="I169" i="8"/>
  <c r="H169" i="8"/>
  <c r="G169" i="8"/>
  <c r="F168" i="8"/>
  <c r="E168" i="8"/>
  <c r="D168" i="8"/>
  <c r="C168" i="8"/>
  <c r="A167" i="8"/>
  <c r="J161" i="8"/>
  <c r="A159" i="8"/>
  <c r="I153" i="8"/>
  <c r="H153" i="8"/>
  <c r="F153" i="8"/>
  <c r="F152" i="8"/>
  <c r="F151" i="8"/>
  <c r="J150" i="8"/>
  <c r="I150" i="8"/>
  <c r="H150" i="8"/>
  <c r="G150" i="8"/>
  <c r="E148" i="8"/>
  <c r="D148" i="8"/>
  <c r="C148" i="8"/>
  <c r="I146" i="8"/>
  <c r="H146" i="8"/>
  <c r="F146" i="8"/>
  <c r="F145" i="8"/>
  <c r="F144" i="8"/>
  <c r="J143" i="8"/>
  <c r="I143" i="8"/>
  <c r="H143" i="8"/>
  <c r="G143" i="8"/>
  <c r="F142" i="8"/>
  <c r="E142" i="8"/>
  <c r="D142" i="8"/>
  <c r="C142" i="8"/>
  <c r="I140" i="8"/>
  <c r="H140" i="8"/>
  <c r="F140" i="8"/>
  <c r="F139" i="8"/>
  <c r="F138" i="8"/>
  <c r="F137" i="8"/>
  <c r="J136" i="8"/>
  <c r="I136" i="8"/>
  <c r="H136" i="8"/>
  <c r="G136" i="8"/>
  <c r="J135" i="8"/>
  <c r="I135" i="8"/>
  <c r="H135" i="8"/>
  <c r="G135" i="8"/>
  <c r="J134" i="8"/>
  <c r="I134" i="8"/>
  <c r="H134" i="8"/>
  <c r="G134" i="8"/>
  <c r="F133" i="8"/>
  <c r="E133" i="8"/>
  <c r="D133" i="8"/>
  <c r="C133" i="8"/>
  <c r="A132" i="8"/>
  <c r="I126" i="8"/>
  <c r="H126" i="8"/>
  <c r="F126" i="8"/>
  <c r="F125" i="8"/>
  <c r="F124" i="8"/>
  <c r="J123" i="8"/>
  <c r="I123" i="8"/>
  <c r="H123" i="8"/>
  <c r="G123" i="8"/>
  <c r="J122" i="8"/>
  <c r="I122" i="8"/>
  <c r="H122" i="8"/>
  <c r="G122" i="8"/>
  <c r="F121" i="8"/>
  <c r="E121" i="8"/>
  <c r="D121" i="8"/>
  <c r="C121" i="8"/>
  <c r="I119" i="8"/>
  <c r="H119" i="8"/>
  <c r="F119" i="8"/>
  <c r="F118" i="8"/>
  <c r="F117" i="8"/>
  <c r="J116" i="8"/>
  <c r="I116" i="8"/>
  <c r="H116" i="8"/>
  <c r="G116" i="8"/>
  <c r="F115" i="8"/>
  <c r="E115" i="8"/>
  <c r="D115" i="8"/>
  <c r="C115" i="8"/>
  <c r="I113" i="8"/>
  <c r="H113" i="8"/>
  <c r="F113" i="8"/>
  <c r="F112" i="8"/>
  <c r="F111" i="8"/>
  <c r="J110" i="8"/>
  <c r="I110" i="8"/>
  <c r="H110" i="8"/>
  <c r="G110" i="8"/>
  <c r="J109" i="8"/>
  <c r="I109" i="8"/>
  <c r="H109" i="8"/>
  <c r="G109" i="8"/>
  <c r="F108" i="8"/>
  <c r="E108" i="8"/>
  <c r="D108" i="8"/>
  <c r="C108" i="8"/>
  <c r="I106" i="8"/>
  <c r="H106" i="8"/>
  <c r="F106" i="8"/>
  <c r="F105" i="8"/>
  <c r="F104" i="8"/>
  <c r="J103" i="8"/>
  <c r="I103" i="8"/>
  <c r="H103" i="8"/>
  <c r="G103" i="8"/>
  <c r="J102" i="8"/>
  <c r="I102" i="8"/>
  <c r="H102" i="8"/>
  <c r="G102" i="8"/>
  <c r="F101" i="8"/>
  <c r="E101" i="8"/>
  <c r="D101" i="8"/>
  <c r="C101" i="8"/>
  <c r="C100" i="8"/>
  <c r="I97" i="8"/>
  <c r="H97" i="8"/>
  <c r="F97" i="8"/>
  <c r="F96" i="8"/>
  <c r="F95" i="8"/>
  <c r="F94" i="8"/>
  <c r="J93" i="8"/>
  <c r="I93" i="8"/>
  <c r="H93" i="8"/>
  <c r="G93" i="8"/>
  <c r="J92" i="8"/>
  <c r="I92" i="8"/>
  <c r="H92" i="8"/>
  <c r="G92" i="8"/>
  <c r="J91" i="8"/>
  <c r="I91" i="8"/>
  <c r="H91" i="8"/>
  <c r="G91" i="8"/>
  <c r="J90" i="8"/>
  <c r="I90" i="8"/>
  <c r="H90" i="8"/>
  <c r="G90" i="8"/>
  <c r="F89" i="8"/>
  <c r="E89" i="8"/>
  <c r="D89" i="8"/>
  <c r="C89" i="8"/>
  <c r="I87" i="8"/>
  <c r="H87" i="8"/>
  <c r="F87" i="8"/>
  <c r="F86" i="8"/>
  <c r="F85" i="8"/>
  <c r="J84" i="8"/>
  <c r="I84" i="8"/>
  <c r="H84" i="8"/>
  <c r="G84" i="8"/>
  <c r="J83" i="8"/>
  <c r="I83" i="8"/>
  <c r="H83" i="8"/>
  <c r="G83" i="8"/>
  <c r="E81" i="8"/>
  <c r="D81" i="8"/>
  <c r="C81" i="8"/>
  <c r="I79" i="8"/>
  <c r="H79" i="8"/>
  <c r="F79" i="8"/>
  <c r="F78" i="8"/>
  <c r="F77" i="8"/>
  <c r="J76" i="8"/>
  <c r="I76" i="8"/>
  <c r="H76" i="8"/>
  <c r="G76" i="8"/>
  <c r="E74" i="8"/>
  <c r="D74" i="8"/>
  <c r="C74" i="8"/>
  <c r="I72" i="8"/>
  <c r="H72" i="8"/>
  <c r="F72" i="8"/>
  <c r="F71" i="8"/>
  <c r="F70" i="8"/>
  <c r="F69" i="8"/>
  <c r="J68" i="8"/>
  <c r="I68" i="8"/>
  <c r="H68" i="8"/>
  <c r="G68" i="8"/>
  <c r="J67" i="8"/>
  <c r="I67" i="8"/>
  <c r="H67" i="8"/>
  <c r="G67" i="8"/>
  <c r="J66" i="8"/>
  <c r="I66" i="8"/>
  <c r="H66" i="8"/>
  <c r="G66" i="8"/>
  <c r="F65" i="8"/>
  <c r="E65" i="8"/>
  <c r="D65" i="8"/>
  <c r="C65" i="8"/>
  <c r="I63" i="8"/>
  <c r="H63" i="8"/>
  <c r="F63" i="8"/>
  <c r="F62" i="8"/>
  <c r="F61" i="8"/>
  <c r="F60" i="8"/>
  <c r="J59" i="8"/>
  <c r="I59" i="8"/>
  <c r="H59" i="8"/>
  <c r="G59" i="8"/>
  <c r="J58" i="8"/>
  <c r="I58" i="8"/>
  <c r="H58" i="8"/>
  <c r="G58" i="8"/>
  <c r="J57" i="8"/>
  <c r="I57" i="8"/>
  <c r="H57" i="8"/>
  <c r="G57" i="8"/>
  <c r="J56" i="8"/>
  <c r="I56" i="8"/>
  <c r="H56" i="8"/>
  <c r="G56" i="8"/>
  <c r="E54" i="8"/>
  <c r="D54" i="8"/>
  <c r="C54" i="8"/>
  <c r="I52" i="8"/>
  <c r="H52" i="8"/>
  <c r="F52" i="8"/>
  <c r="F51" i="8"/>
  <c r="F50" i="8"/>
  <c r="F49" i="8"/>
  <c r="J48" i="8"/>
  <c r="I48" i="8"/>
  <c r="H48" i="8"/>
  <c r="G48" i="8"/>
  <c r="J47" i="8"/>
  <c r="I47" i="8"/>
  <c r="H47" i="8"/>
  <c r="G47" i="8"/>
  <c r="J46" i="8"/>
  <c r="I46" i="8"/>
  <c r="H46" i="8"/>
  <c r="G46" i="8"/>
  <c r="J45" i="8"/>
  <c r="I45" i="8"/>
  <c r="H45" i="8"/>
  <c r="G45" i="8"/>
  <c r="E43" i="8"/>
  <c r="D43" i="8"/>
  <c r="C43" i="8"/>
  <c r="A42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795" i="7"/>
  <c r="H792" i="7"/>
  <c r="C795" i="7"/>
  <c r="C792" i="7"/>
  <c r="H774" i="7"/>
  <c r="G774" i="7"/>
  <c r="E774" i="7"/>
  <c r="E773" i="7"/>
  <c r="E772" i="7"/>
  <c r="I771" i="7"/>
  <c r="H771" i="7"/>
  <c r="G771" i="7"/>
  <c r="F771" i="7"/>
  <c r="D769" i="7"/>
  <c r="C769" i="7"/>
  <c r="B769" i="7"/>
  <c r="H767" i="7"/>
  <c r="G767" i="7"/>
  <c r="E767" i="7"/>
  <c r="E766" i="7"/>
  <c r="E765" i="7"/>
  <c r="I764" i="7"/>
  <c r="H764" i="7"/>
  <c r="G764" i="7"/>
  <c r="F764" i="7"/>
  <c r="I763" i="7"/>
  <c r="H763" i="7"/>
  <c r="G763" i="7"/>
  <c r="F763" i="7"/>
  <c r="E762" i="7"/>
  <c r="D762" i="7"/>
  <c r="C762" i="7"/>
  <c r="B762" i="7"/>
  <c r="H760" i="7"/>
  <c r="G760" i="7"/>
  <c r="E760" i="7"/>
  <c r="E759" i="7"/>
  <c r="E758" i="7"/>
  <c r="I757" i="7"/>
  <c r="H757" i="7"/>
  <c r="G757" i="7"/>
  <c r="F757" i="7"/>
  <c r="I756" i="7"/>
  <c r="H756" i="7"/>
  <c r="G756" i="7"/>
  <c r="F756" i="7"/>
  <c r="D754" i="7"/>
  <c r="C754" i="7"/>
  <c r="B754" i="7"/>
  <c r="H752" i="7"/>
  <c r="G752" i="7"/>
  <c r="E752" i="7"/>
  <c r="E751" i="7"/>
  <c r="E750" i="7"/>
  <c r="E749" i="7"/>
  <c r="I748" i="7"/>
  <c r="H748" i="7"/>
  <c r="G748" i="7"/>
  <c r="F748" i="7"/>
  <c r="I747" i="7"/>
  <c r="H747" i="7"/>
  <c r="G747" i="7"/>
  <c r="F747" i="7"/>
  <c r="I746" i="7"/>
  <c r="H746" i="7"/>
  <c r="G746" i="7"/>
  <c r="F746" i="7"/>
  <c r="I745" i="7"/>
  <c r="H745" i="7"/>
  <c r="G745" i="7"/>
  <c r="F745" i="7"/>
  <c r="E744" i="7"/>
  <c r="D744" i="7"/>
  <c r="H742" i="7"/>
  <c r="G742" i="7"/>
  <c r="E742" i="7"/>
  <c r="E741" i="7"/>
  <c r="E740" i="7"/>
  <c r="I739" i="7"/>
  <c r="H739" i="7"/>
  <c r="G739" i="7"/>
  <c r="F739" i="7"/>
  <c r="I738" i="7"/>
  <c r="H738" i="7"/>
  <c r="G738" i="7"/>
  <c r="F738" i="7"/>
  <c r="E737" i="7"/>
  <c r="D737" i="7"/>
  <c r="C737" i="7"/>
  <c r="B737" i="7"/>
  <c r="H735" i="7"/>
  <c r="G735" i="7"/>
  <c r="E735" i="7"/>
  <c r="E734" i="7"/>
  <c r="E733" i="7"/>
  <c r="I732" i="7"/>
  <c r="H732" i="7"/>
  <c r="G732" i="7"/>
  <c r="F732" i="7"/>
  <c r="E731" i="7"/>
  <c r="D731" i="7"/>
  <c r="C731" i="7"/>
  <c r="B731" i="7"/>
  <c r="H729" i="7"/>
  <c r="G729" i="7"/>
  <c r="E729" i="7"/>
  <c r="E728" i="7"/>
  <c r="E727" i="7"/>
  <c r="I726" i="7"/>
  <c r="H726" i="7"/>
  <c r="G726" i="7"/>
  <c r="F726" i="7"/>
  <c r="I725" i="7"/>
  <c r="H725" i="7"/>
  <c r="G725" i="7"/>
  <c r="F725" i="7"/>
  <c r="E724" i="7"/>
  <c r="D724" i="7"/>
  <c r="C724" i="7"/>
  <c r="B724" i="7"/>
  <c r="H722" i="7"/>
  <c r="G722" i="7"/>
  <c r="E722" i="7"/>
  <c r="E721" i="7"/>
  <c r="E720" i="7"/>
  <c r="I719" i="7"/>
  <c r="H719" i="7"/>
  <c r="G719" i="7"/>
  <c r="F719" i="7"/>
  <c r="I718" i="7"/>
  <c r="H718" i="7"/>
  <c r="G718" i="7"/>
  <c r="F718" i="7"/>
  <c r="E717" i="7"/>
  <c r="D717" i="7"/>
  <c r="C717" i="7"/>
  <c r="B717" i="7"/>
  <c r="H715" i="7"/>
  <c r="G715" i="7"/>
  <c r="E715" i="7"/>
  <c r="E714" i="7"/>
  <c r="E713" i="7"/>
  <c r="I712" i="7"/>
  <c r="H712" i="7"/>
  <c r="G712" i="7"/>
  <c r="F712" i="7"/>
  <c r="I711" i="7"/>
  <c r="H711" i="7"/>
  <c r="G711" i="7"/>
  <c r="F711" i="7"/>
  <c r="E710" i="7"/>
  <c r="D710" i="7"/>
  <c r="C710" i="7"/>
  <c r="B710" i="7"/>
  <c r="H708" i="7"/>
  <c r="G708" i="7"/>
  <c r="E708" i="7"/>
  <c r="E707" i="7"/>
  <c r="E706" i="7"/>
  <c r="I705" i="7"/>
  <c r="H705" i="7"/>
  <c r="G705" i="7"/>
  <c r="F705" i="7"/>
  <c r="I704" i="7"/>
  <c r="H704" i="7"/>
  <c r="G704" i="7"/>
  <c r="F704" i="7"/>
  <c r="E703" i="7"/>
  <c r="D703" i="7"/>
  <c r="C703" i="7"/>
  <c r="B703" i="7"/>
  <c r="H701" i="7"/>
  <c r="G701" i="7"/>
  <c r="E701" i="7"/>
  <c r="E700" i="7"/>
  <c r="E699" i="7"/>
  <c r="I698" i="7"/>
  <c r="H698" i="7"/>
  <c r="G698" i="7"/>
  <c r="F698" i="7"/>
  <c r="I697" i="7"/>
  <c r="H697" i="7"/>
  <c r="G697" i="7"/>
  <c r="F697" i="7"/>
  <c r="E696" i="7"/>
  <c r="D696" i="7"/>
  <c r="C696" i="7"/>
  <c r="B696" i="7"/>
  <c r="AE695" i="7"/>
  <c r="A695" i="7"/>
  <c r="A693" i="7"/>
  <c r="H687" i="7"/>
  <c r="G687" i="7"/>
  <c r="E687" i="7"/>
  <c r="E686" i="7"/>
  <c r="E685" i="7"/>
  <c r="I684" i="7"/>
  <c r="H684" i="7"/>
  <c r="G684" i="7"/>
  <c r="F684" i="7"/>
  <c r="I683" i="7"/>
  <c r="H683" i="7"/>
  <c r="G683" i="7"/>
  <c r="F683" i="7"/>
  <c r="D681" i="7"/>
  <c r="C681" i="7"/>
  <c r="B681" i="7"/>
  <c r="H679" i="7"/>
  <c r="G679" i="7"/>
  <c r="E679" i="7"/>
  <c r="E678" i="7"/>
  <c r="E677" i="7"/>
  <c r="I676" i="7"/>
  <c r="H676" i="7"/>
  <c r="G676" i="7"/>
  <c r="F676" i="7"/>
  <c r="I675" i="7"/>
  <c r="H675" i="7"/>
  <c r="G675" i="7"/>
  <c r="F675" i="7"/>
  <c r="E674" i="7"/>
  <c r="D674" i="7"/>
  <c r="C674" i="7"/>
  <c r="B674" i="7"/>
  <c r="H672" i="7"/>
  <c r="G672" i="7"/>
  <c r="E672" i="7"/>
  <c r="E671" i="7"/>
  <c r="E670" i="7"/>
  <c r="I669" i="7"/>
  <c r="H669" i="7"/>
  <c r="G669" i="7"/>
  <c r="F669" i="7"/>
  <c r="I668" i="7"/>
  <c r="H668" i="7"/>
  <c r="G668" i="7"/>
  <c r="F668" i="7"/>
  <c r="E667" i="7"/>
  <c r="D667" i="7"/>
  <c r="C667" i="7"/>
  <c r="B667" i="7"/>
  <c r="H665" i="7"/>
  <c r="G665" i="7"/>
  <c r="E665" i="7"/>
  <c r="E664" i="7"/>
  <c r="E663" i="7"/>
  <c r="I662" i="7"/>
  <c r="H662" i="7"/>
  <c r="G662" i="7"/>
  <c r="F662" i="7"/>
  <c r="I661" i="7"/>
  <c r="H661" i="7"/>
  <c r="G661" i="7"/>
  <c r="F661" i="7"/>
  <c r="E660" i="7"/>
  <c r="D660" i="7"/>
  <c r="C660" i="7"/>
  <c r="B660" i="7"/>
  <c r="H658" i="7"/>
  <c r="G658" i="7"/>
  <c r="E658" i="7"/>
  <c r="E657" i="7"/>
  <c r="E656" i="7"/>
  <c r="I655" i="7"/>
  <c r="H655" i="7"/>
  <c r="G655" i="7"/>
  <c r="F655" i="7"/>
  <c r="I654" i="7"/>
  <c r="H654" i="7"/>
  <c r="G654" i="7"/>
  <c r="F654" i="7"/>
  <c r="E653" i="7"/>
  <c r="D653" i="7"/>
  <c r="C653" i="7"/>
  <c r="B653" i="7"/>
  <c r="H651" i="7"/>
  <c r="G651" i="7"/>
  <c r="E651" i="7"/>
  <c r="E650" i="7"/>
  <c r="E649" i="7"/>
  <c r="I648" i="7"/>
  <c r="H648" i="7"/>
  <c r="G648" i="7"/>
  <c r="F648" i="7"/>
  <c r="I647" i="7"/>
  <c r="H647" i="7"/>
  <c r="G647" i="7"/>
  <c r="F647" i="7"/>
  <c r="I646" i="7"/>
  <c r="H646" i="7"/>
  <c r="G646" i="7"/>
  <c r="F646" i="7"/>
  <c r="E645" i="7"/>
  <c r="D645" i="7"/>
  <c r="C645" i="7"/>
  <c r="B645" i="7"/>
  <c r="H643" i="7"/>
  <c r="G643" i="7"/>
  <c r="E643" i="7"/>
  <c r="E642" i="7"/>
  <c r="E641" i="7"/>
  <c r="I640" i="7"/>
  <c r="H640" i="7"/>
  <c r="G640" i="7"/>
  <c r="F640" i="7"/>
  <c r="I639" i="7"/>
  <c r="H639" i="7"/>
  <c r="G639" i="7"/>
  <c r="F639" i="7"/>
  <c r="I638" i="7"/>
  <c r="H638" i="7"/>
  <c r="G638" i="7"/>
  <c r="F638" i="7"/>
  <c r="E637" i="7"/>
  <c r="D637" i="7"/>
  <c r="C637" i="7"/>
  <c r="B637" i="7"/>
  <c r="A636" i="7"/>
  <c r="H630" i="7"/>
  <c r="G630" i="7"/>
  <c r="E630" i="7"/>
  <c r="E629" i="7"/>
  <c r="E628" i="7"/>
  <c r="I627" i="7"/>
  <c r="H627" i="7"/>
  <c r="G627" i="7"/>
  <c r="F627" i="7"/>
  <c r="I626" i="7"/>
  <c r="H626" i="7"/>
  <c r="G626" i="7"/>
  <c r="F626" i="7"/>
  <c r="D624" i="7"/>
  <c r="C624" i="7"/>
  <c r="B624" i="7"/>
  <c r="H622" i="7"/>
  <c r="G622" i="7"/>
  <c r="E622" i="7"/>
  <c r="E621" i="7"/>
  <c r="E620" i="7"/>
  <c r="I619" i="7"/>
  <c r="H619" i="7"/>
  <c r="G619" i="7"/>
  <c r="F619" i="7"/>
  <c r="D617" i="7"/>
  <c r="C617" i="7"/>
  <c r="B617" i="7"/>
  <c r="H615" i="7"/>
  <c r="G615" i="7"/>
  <c r="E615" i="7"/>
  <c r="E614" i="7"/>
  <c r="E613" i="7"/>
  <c r="I612" i="7"/>
  <c r="H612" i="7"/>
  <c r="G612" i="7"/>
  <c r="F612" i="7"/>
  <c r="I611" i="7"/>
  <c r="H611" i="7"/>
  <c r="G611" i="7"/>
  <c r="F611" i="7"/>
  <c r="E610" i="7"/>
  <c r="D610" i="7"/>
  <c r="C610" i="7"/>
  <c r="B610" i="7"/>
  <c r="H608" i="7"/>
  <c r="G608" i="7"/>
  <c r="E608" i="7"/>
  <c r="E607" i="7"/>
  <c r="E606" i="7"/>
  <c r="I605" i="7"/>
  <c r="H605" i="7"/>
  <c r="G605" i="7"/>
  <c r="F605" i="7"/>
  <c r="E604" i="7"/>
  <c r="D604" i="7"/>
  <c r="C604" i="7"/>
  <c r="B604" i="7"/>
  <c r="H602" i="7"/>
  <c r="G602" i="7"/>
  <c r="E602" i="7"/>
  <c r="E601" i="7"/>
  <c r="E600" i="7"/>
  <c r="I599" i="7"/>
  <c r="H599" i="7"/>
  <c r="G599" i="7"/>
  <c r="F599" i="7"/>
  <c r="E598" i="7"/>
  <c r="D598" i="7"/>
  <c r="C598" i="7"/>
  <c r="B598" i="7"/>
  <c r="A597" i="7"/>
  <c r="H588" i="7"/>
  <c r="G588" i="7"/>
  <c r="E588" i="7"/>
  <c r="E587" i="7"/>
  <c r="E586" i="7"/>
  <c r="I585" i="7"/>
  <c r="H585" i="7"/>
  <c r="G585" i="7"/>
  <c r="F585" i="7"/>
  <c r="D583" i="7"/>
  <c r="C583" i="7"/>
  <c r="B583" i="7"/>
  <c r="H581" i="7"/>
  <c r="G581" i="7"/>
  <c r="E581" i="7"/>
  <c r="E580" i="7"/>
  <c r="E579" i="7"/>
  <c r="I578" i="7"/>
  <c r="H578" i="7"/>
  <c r="G578" i="7"/>
  <c r="F578" i="7"/>
  <c r="I577" i="7"/>
  <c r="H577" i="7"/>
  <c r="G577" i="7"/>
  <c r="F577" i="7"/>
  <c r="D575" i="7"/>
  <c r="C575" i="7"/>
  <c r="B575" i="7"/>
  <c r="H573" i="7"/>
  <c r="G573" i="7"/>
  <c r="E573" i="7"/>
  <c r="E572" i="7"/>
  <c r="E571" i="7"/>
  <c r="I570" i="7"/>
  <c r="H570" i="7"/>
  <c r="G570" i="7"/>
  <c r="F570" i="7"/>
  <c r="I569" i="7"/>
  <c r="H569" i="7"/>
  <c r="G569" i="7"/>
  <c r="F569" i="7"/>
  <c r="E568" i="7"/>
  <c r="D568" i="7"/>
  <c r="C568" i="7"/>
  <c r="B568" i="7"/>
  <c r="H566" i="7"/>
  <c r="G566" i="7"/>
  <c r="E566" i="7"/>
  <c r="E565" i="7"/>
  <c r="E564" i="7"/>
  <c r="I563" i="7"/>
  <c r="H563" i="7"/>
  <c r="G563" i="7"/>
  <c r="F563" i="7"/>
  <c r="I562" i="7"/>
  <c r="H562" i="7"/>
  <c r="G562" i="7"/>
  <c r="F562" i="7"/>
  <c r="E561" i="7"/>
  <c r="D561" i="7"/>
  <c r="C561" i="7"/>
  <c r="B561" i="7"/>
  <c r="H559" i="7"/>
  <c r="G559" i="7"/>
  <c r="E559" i="7"/>
  <c r="E558" i="7"/>
  <c r="E557" i="7"/>
  <c r="E556" i="7"/>
  <c r="I555" i="7"/>
  <c r="H555" i="7"/>
  <c r="G555" i="7"/>
  <c r="F555" i="7"/>
  <c r="I554" i="7"/>
  <c r="H554" i="7"/>
  <c r="G554" i="7"/>
  <c r="F554" i="7"/>
  <c r="I553" i="7"/>
  <c r="H553" i="7"/>
  <c r="G553" i="7"/>
  <c r="F553" i="7"/>
  <c r="I552" i="7"/>
  <c r="H552" i="7"/>
  <c r="G552" i="7"/>
  <c r="F552" i="7"/>
  <c r="E551" i="7"/>
  <c r="D551" i="7"/>
  <c r="C551" i="7"/>
  <c r="B551" i="7"/>
  <c r="H549" i="7"/>
  <c r="G549" i="7"/>
  <c r="E549" i="7"/>
  <c r="E548" i="7"/>
  <c r="E547" i="7"/>
  <c r="I546" i="7"/>
  <c r="H546" i="7"/>
  <c r="G546" i="7"/>
  <c r="F546" i="7"/>
  <c r="I545" i="7"/>
  <c r="H545" i="7"/>
  <c r="G545" i="7"/>
  <c r="F545" i="7"/>
  <c r="E544" i="7"/>
  <c r="D544" i="7"/>
  <c r="C544" i="7"/>
  <c r="B544" i="7"/>
  <c r="A543" i="7"/>
  <c r="H537" i="7"/>
  <c r="G537" i="7"/>
  <c r="E537" i="7"/>
  <c r="E536" i="7"/>
  <c r="E535" i="7"/>
  <c r="I534" i="7"/>
  <c r="H534" i="7"/>
  <c r="G534" i="7"/>
  <c r="F534" i="7"/>
  <c r="D532" i="7"/>
  <c r="C532" i="7"/>
  <c r="B532" i="7"/>
  <c r="H530" i="7"/>
  <c r="G530" i="7"/>
  <c r="E530" i="7"/>
  <c r="E529" i="7"/>
  <c r="E528" i="7"/>
  <c r="I527" i="7"/>
  <c r="H527" i="7"/>
  <c r="G527" i="7"/>
  <c r="F527" i="7"/>
  <c r="I526" i="7"/>
  <c r="H526" i="7"/>
  <c r="G526" i="7"/>
  <c r="F526" i="7"/>
  <c r="D524" i="7"/>
  <c r="C524" i="7"/>
  <c r="B524" i="7"/>
  <c r="H522" i="7"/>
  <c r="G522" i="7"/>
  <c r="E522" i="7"/>
  <c r="E521" i="7"/>
  <c r="E520" i="7"/>
  <c r="I519" i="7"/>
  <c r="H519" i="7"/>
  <c r="G519" i="7"/>
  <c r="F519" i="7"/>
  <c r="I518" i="7"/>
  <c r="H518" i="7"/>
  <c r="G518" i="7"/>
  <c r="F518" i="7"/>
  <c r="D516" i="7"/>
  <c r="C516" i="7"/>
  <c r="B516" i="7"/>
  <c r="H514" i="7"/>
  <c r="G514" i="7"/>
  <c r="E514" i="7"/>
  <c r="E513" i="7"/>
  <c r="E512" i="7"/>
  <c r="I511" i="7"/>
  <c r="H511" i="7"/>
  <c r="G511" i="7"/>
  <c r="F511" i="7"/>
  <c r="I510" i="7"/>
  <c r="H510" i="7"/>
  <c r="G510" i="7"/>
  <c r="F510" i="7"/>
  <c r="E509" i="7"/>
  <c r="D509" i="7"/>
  <c r="C509" i="7"/>
  <c r="B509" i="7"/>
  <c r="H507" i="7"/>
  <c r="G507" i="7"/>
  <c r="E507" i="7"/>
  <c r="E506" i="7"/>
  <c r="E505" i="7"/>
  <c r="E504" i="7"/>
  <c r="I503" i="7"/>
  <c r="H503" i="7"/>
  <c r="G503" i="7"/>
  <c r="F503" i="7"/>
  <c r="I502" i="7"/>
  <c r="H502" i="7"/>
  <c r="G502" i="7"/>
  <c r="F502" i="7"/>
  <c r="I501" i="7"/>
  <c r="H501" i="7"/>
  <c r="G501" i="7"/>
  <c r="F501" i="7"/>
  <c r="I500" i="7"/>
  <c r="H500" i="7"/>
  <c r="G500" i="7"/>
  <c r="F500" i="7"/>
  <c r="E499" i="7"/>
  <c r="D499" i="7"/>
  <c r="C499" i="7"/>
  <c r="B499" i="7"/>
  <c r="H497" i="7"/>
  <c r="G497" i="7"/>
  <c r="E497" i="7"/>
  <c r="E496" i="7"/>
  <c r="E495" i="7"/>
  <c r="I494" i="7"/>
  <c r="H494" i="7"/>
  <c r="G494" i="7"/>
  <c r="F494" i="7"/>
  <c r="E493" i="7"/>
  <c r="D493" i="7"/>
  <c r="C493" i="7"/>
  <c r="B493" i="7"/>
  <c r="A492" i="7"/>
  <c r="H486" i="7"/>
  <c r="G486" i="7"/>
  <c r="E486" i="7"/>
  <c r="E485" i="7"/>
  <c r="E484" i="7"/>
  <c r="I483" i="7"/>
  <c r="H483" i="7"/>
  <c r="G483" i="7"/>
  <c r="F483" i="7"/>
  <c r="D481" i="7"/>
  <c r="C481" i="7"/>
  <c r="B481" i="7"/>
  <c r="H479" i="7"/>
  <c r="G479" i="7"/>
  <c r="E479" i="7"/>
  <c r="E478" i="7"/>
  <c r="E477" i="7"/>
  <c r="E476" i="7"/>
  <c r="I475" i="7"/>
  <c r="H475" i="7"/>
  <c r="G475" i="7"/>
  <c r="F475" i="7"/>
  <c r="I474" i="7"/>
  <c r="H474" i="7"/>
  <c r="G474" i="7"/>
  <c r="F474" i="7"/>
  <c r="I473" i="7"/>
  <c r="H473" i="7"/>
  <c r="G473" i="7"/>
  <c r="F473" i="7"/>
  <c r="I472" i="7"/>
  <c r="H472" i="7"/>
  <c r="G472" i="7"/>
  <c r="F472" i="7"/>
  <c r="E471" i="7"/>
  <c r="D471" i="7"/>
  <c r="C471" i="7"/>
  <c r="B471" i="7"/>
  <c r="H469" i="7"/>
  <c r="G469" i="7"/>
  <c r="E469" i="7"/>
  <c r="E468" i="7"/>
  <c r="E467" i="7"/>
  <c r="I466" i="7"/>
  <c r="H466" i="7"/>
  <c r="G466" i="7"/>
  <c r="F466" i="7"/>
  <c r="I465" i="7"/>
  <c r="H465" i="7"/>
  <c r="G465" i="7"/>
  <c r="F465" i="7"/>
  <c r="E464" i="7"/>
  <c r="D464" i="7"/>
  <c r="C464" i="7"/>
  <c r="B464" i="7"/>
  <c r="H462" i="7"/>
  <c r="G462" i="7"/>
  <c r="E462" i="7"/>
  <c r="E461" i="7"/>
  <c r="E460" i="7"/>
  <c r="I459" i="7"/>
  <c r="H459" i="7"/>
  <c r="G459" i="7"/>
  <c r="F459" i="7"/>
  <c r="I458" i="7"/>
  <c r="H458" i="7"/>
  <c r="G458" i="7"/>
  <c r="F458" i="7"/>
  <c r="E457" i="7"/>
  <c r="D457" i="7"/>
  <c r="C457" i="7"/>
  <c r="B457" i="7"/>
  <c r="H455" i="7"/>
  <c r="G455" i="7"/>
  <c r="E455" i="7"/>
  <c r="E454" i="7"/>
  <c r="E453" i="7"/>
  <c r="I452" i="7"/>
  <c r="H452" i="7"/>
  <c r="G452" i="7"/>
  <c r="F452" i="7"/>
  <c r="I451" i="7"/>
  <c r="H451" i="7"/>
  <c r="G451" i="7"/>
  <c r="F451" i="7"/>
  <c r="E450" i="7"/>
  <c r="D450" i="7"/>
  <c r="C450" i="7"/>
  <c r="B450" i="7"/>
  <c r="H448" i="7"/>
  <c r="G448" i="7"/>
  <c r="E448" i="7"/>
  <c r="E447" i="7"/>
  <c r="E446" i="7"/>
  <c r="I445" i="7"/>
  <c r="H445" i="7"/>
  <c r="G445" i="7"/>
  <c r="F445" i="7"/>
  <c r="I444" i="7"/>
  <c r="H444" i="7"/>
  <c r="G444" i="7"/>
  <c r="F444" i="7"/>
  <c r="E443" i="7"/>
  <c r="D443" i="7"/>
  <c r="C443" i="7"/>
  <c r="B443" i="7"/>
  <c r="H441" i="7"/>
  <c r="G441" i="7"/>
  <c r="E441" i="7"/>
  <c r="E440" i="7"/>
  <c r="E439" i="7"/>
  <c r="I438" i="7"/>
  <c r="H438" i="7"/>
  <c r="G438" i="7"/>
  <c r="F438" i="7"/>
  <c r="I437" i="7"/>
  <c r="H437" i="7"/>
  <c r="G437" i="7"/>
  <c r="F437" i="7"/>
  <c r="E436" i="7"/>
  <c r="D436" i="7"/>
  <c r="C436" i="7"/>
  <c r="B436" i="7"/>
  <c r="H434" i="7"/>
  <c r="G434" i="7"/>
  <c r="E434" i="7"/>
  <c r="E433" i="7"/>
  <c r="E432" i="7"/>
  <c r="I431" i="7"/>
  <c r="H431" i="7"/>
  <c r="G431" i="7"/>
  <c r="F431" i="7"/>
  <c r="I430" i="7"/>
  <c r="H430" i="7"/>
  <c r="G430" i="7"/>
  <c r="F430" i="7"/>
  <c r="E429" i="7"/>
  <c r="D429" i="7"/>
  <c r="C429" i="7"/>
  <c r="B429" i="7"/>
  <c r="H427" i="7"/>
  <c r="G427" i="7"/>
  <c r="E427" i="7"/>
  <c r="E426" i="7"/>
  <c r="E425" i="7"/>
  <c r="E424" i="7"/>
  <c r="I423" i="7"/>
  <c r="H423" i="7"/>
  <c r="G423" i="7"/>
  <c r="F423" i="7"/>
  <c r="I422" i="7"/>
  <c r="H422" i="7"/>
  <c r="G422" i="7"/>
  <c r="F422" i="7"/>
  <c r="I421" i="7"/>
  <c r="H421" i="7"/>
  <c r="G421" i="7"/>
  <c r="F421" i="7"/>
  <c r="I420" i="7"/>
  <c r="H420" i="7"/>
  <c r="G420" i="7"/>
  <c r="F420" i="7"/>
  <c r="E419" i="7"/>
  <c r="D419" i="7"/>
  <c r="H417" i="7"/>
  <c r="G417" i="7"/>
  <c r="E417" i="7"/>
  <c r="E416" i="7"/>
  <c r="E415" i="7"/>
  <c r="E414" i="7"/>
  <c r="I413" i="7"/>
  <c r="H413" i="7"/>
  <c r="G413" i="7"/>
  <c r="F413" i="7"/>
  <c r="I412" i="7"/>
  <c r="H412" i="7"/>
  <c r="G412" i="7"/>
  <c r="F412" i="7"/>
  <c r="I411" i="7"/>
  <c r="H411" i="7"/>
  <c r="G411" i="7"/>
  <c r="F411" i="7"/>
  <c r="I410" i="7"/>
  <c r="H410" i="7"/>
  <c r="G410" i="7"/>
  <c r="F410" i="7"/>
  <c r="E409" i="7"/>
  <c r="D409" i="7"/>
  <c r="C409" i="7"/>
  <c r="B409" i="7"/>
  <c r="H407" i="7"/>
  <c r="G407" i="7"/>
  <c r="E407" i="7"/>
  <c r="E406" i="7"/>
  <c r="E405" i="7"/>
  <c r="I404" i="7"/>
  <c r="H404" i="7"/>
  <c r="G404" i="7"/>
  <c r="F404" i="7"/>
  <c r="E403" i="7"/>
  <c r="D403" i="7"/>
  <c r="C403" i="7"/>
  <c r="B403" i="7"/>
  <c r="H401" i="7"/>
  <c r="G401" i="7"/>
  <c r="E401" i="7"/>
  <c r="E400" i="7"/>
  <c r="E399" i="7"/>
  <c r="I398" i="7"/>
  <c r="H398" i="7"/>
  <c r="G398" i="7"/>
  <c r="F398" i="7"/>
  <c r="E397" i="7"/>
  <c r="D397" i="7"/>
  <c r="C397" i="7"/>
  <c r="B397" i="7"/>
  <c r="A396" i="7"/>
  <c r="A394" i="7"/>
  <c r="I391" i="7"/>
  <c r="A389" i="7"/>
  <c r="H380" i="7"/>
  <c r="G380" i="7"/>
  <c r="E380" i="7"/>
  <c r="E379" i="7"/>
  <c r="E378" i="7"/>
  <c r="I377" i="7"/>
  <c r="H377" i="7"/>
  <c r="G377" i="7"/>
  <c r="F377" i="7"/>
  <c r="I376" i="7"/>
  <c r="H376" i="7"/>
  <c r="G376" i="7"/>
  <c r="F376" i="7"/>
  <c r="D374" i="7"/>
  <c r="C374" i="7"/>
  <c r="B374" i="7"/>
  <c r="H372" i="7"/>
  <c r="G372" i="7"/>
  <c r="E372" i="7"/>
  <c r="E371" i="7"/>
  <c r="E370" i="7"/>
  <c r="I369" i="7"/>
  <c r="H369" i="7"/>
  <c r="G369" i="7"/>
  <c r="F369" i="7"/>
  <c r="I368" i="7"/>
  <c r="H368" i="7"/>
  <c r="G368" i="7"/>
  <c r="F368" i="7"/>
  <c r="E367" i="7"/>
  <c r="D367" i="7"/>
  <c r="C367" i="7"/>
  <c r="B367" i="7"/>
  <c r="H365" i="7"/>
  <c r="G365" i="7"/>
  <c r="E365" i="7"/>
  <c r="E364" i="7"/>
  <c r="E363" i="7"/>
  <c r="I362" i="7"/>
  <c r="H362" i="7"/>
  <c r="G362" i="7"/>
  <c r="F362" i="7"/>
  <c r="I361" i="7"/>
  <c r="H361" i="7"/>
  <c r="G361" i="7"/>
  <c r="F361" i="7"/>
  <c r="E360" i="7"/>
  <c r="D360" i="7"/>
  <c r="C360" i="7"/>
  <c r="B360" i="7"/>
  <c r="H358" i="7"/>
  <c r="G358" i="7"/>
  <c r="E358" i="7"/>
  <c r="E357" i="7"/>
  <c r="E356" i="7"/>
  <c r="I355" i="7"/>
  <c r="H355" i="7"/>
  <c r="G355" i="7"/>
  <c r="F355" i="7"/>
  <c r="I354" i="7"/>
  <c r="H354" i="7"/>
  <c r="G354" i="7"/>
  <c r="F354" i="7"/>
  <c r="D352" i="7"/>
  <c r="C352" i="7"/>
  <c r="B352" i="7"/>
  <c r="H350" i="7"/>
  <c r="G350" i="7"/>
  <c r="E350" i="7"/>
  <c r="E349" i="7"/>
  <c r="E348" i="7"/>
  <c r="I347" i="7"/>
  <c r="H347" i="7"/>
  <c r="G347" i="7"/>
  <c r="F347" i="7"/>
  <c r="E346" i="7"/>
  <c r="D346" i="7"/>
  <c r="C346" i="7"/>
  <c r="B346" i="7"/>
  <c r="H344" i="7"/>
  <c r="G344" i="7"/>
  <c r="E344" i="7"/>
  <c r="E343" i="7"/>
  <c r="E342" i="7"/>
  <c r="I341" i="7"/>
  <c r="H341" i="7"/>
  <c r="G341" i="7"/>
  <c r="F341" i="7"/>
  <c r="I340" i="7"/>
  <c r="H340" i="7"/>
  <c r="G340" i="7"/>
  <c r="F340" i="7"/>
  <c r="E339" i="7"/>
  <c r="D339" i="7"/>
  <c r="C339" i="7"/>
  <c r="B339" i="7"/>
  <c r="H337" i="7"/>
  <c r="G337" i="7"/>
  <c r="E337" i="7"/>
  <c r="E336" i="7"/>
  <c r="E335" i="7"/>
  <c r="I334" i="7"/>
  <c r="H334" i="7"/>
  <c r="G334" i="7"/>
  <c r="F334" i="7"/>
  <c r="I333" i="7"/>
  <c r="H333" i="7"/>
  <c r="G333" i="7"/>
  <c r="F333" i="7"/>
  <c r="E332" i="7"/>
  <c r="D332" i="7"/>
  <c r="C332" i="7"/>
  <c r="B332" i="7"/>
  <c r="H330" i="7"/>
  <c r="G330" i="7"/>
  <c r="E330" i="7"/>
  <c r="E329" i="7"/>
  <c r="E328" i="7"/>
  <c r="I327" i="7"/>
  <c r="H327" i="7"/>
  <c r="G327" i="7"/>
  <c r="F327" i="7"/>
  <c r="I326" i="7"/>
  <c r="H326" i="7"/>
  <c r="G326" i="7"/>
  <c r="F326" i="7"/>
  <c r="E325" i="7"/>
  <c r="D325" i="7"/>
  <c r="C325" i="7"/>
  <c r="B325" i="7"/>
  <c r="A324" i="7"/>
  <c r="H318" i="7"/>
  <c r="G318" i="7"/>
  <c r="E318" i="7"/>
  <c r="E317" i="7"/>
  <c r="E316" i="7"/>
  <c r="I315" i="7"/>
  <c r="H315" i="7"/>
  <c r="G315" i="7"/>
  <c r="F315" i="7"/>
  <c r="I314" i="7"/>
  <c r="H314" i="7"/>
  <c r="G314" i="7"/>
  <c r="F314" i="7"/>
  <c r="D312" i="7"/>
  <c r="C312" i="7"/>
  <c r="B312" i="7"/>
  <c r="A311" i="7"/>
  <c r="H305" i="7"/>
  <c r="G305" i="7"/>
  <c r="E305" i="7"/>
  <c r="E304" i="7"/>
  <c r="E303" i="7"/>
  <c r="I302" i="7"/>
  <c r="H302" i="7"/>
  <c r="G302" i="7"/>
  <c r="F302" i="7"/>
  <c r="D300" i="7"/>
  <c r="C300" i="7"/>
  <c r="B300" i="7"/>
  <c r="H298" i="7"/>
  <c r="G298" i="7"/>
  <c r="E298" i="7"/>
  <c r="E297" i="7"/>
  <c r="E296" i="7"/>
  <c r="I295" i="7"/>
  <c r="H295" i="7"/>
  <c r="G295" i="7"/>
  <c r="F295" i="7"/>
  <c r="I294" i="7"/>
  <c r="H294" i="7"/>
  <c r="G294" i="7"/>
  <c r="F294" i="7"/>
  <c r="E293" i="7"/>
  <c r="D293" i="7"/>
  <c r="C293" i="7"/>
  <c r="B293" i="7"/>
  <c r="H291" i="7"/>
  <c r="G291" i="7"/>
  <c r="E291" i="7"/>
  <c r="E290" i="7"/>
  <c r="E289" i="7"/>
  <c r="I288" i="7"/>
  <c r="H288" i="7"/>
  <c r="G288" i="7"/>
  <c r="F288" i="7"/>
  <c r="E287" i="7"/>
  <c r="D287" i="7"/>
  <c r="C287" i="7"/>
  <c r="B287" i="7"/>
  <c r="H285" i="7"/>
  <c r="G285" i="7"/>
  <c r="E285" i="7"/>
  <c r="E284" i="7"/>
  <c r="E283" i="7"/>
  <c r="I282" i="7"/>
  <c r="H282" i="7"/>
  <c r="G282" i="7"/>
  <c r="F282" i="7"/>
  <c r="I281" i="7"/>
  <c r="H281" i="7"/>
  <c r="G281" i="7"/>
  <c r="F281" i="7"/>
  <c r="D279" i="7"/>
  <c r="C279" i="7"/>
  <c r="B279" i="7"/>
  <c r="A278" i="7"/>
  <c r="H272" i="7"/>
  <c r="G272" i="7"/>
  <c r="E272" i="7"/>
  <c r="E271" i="7"/>
  <c r="E270" i="7"/>
  <c r="I269" i="7"/>
  <c r="H269" i="7"/>
  <c r="G269" i="7"/>
  <c r="F269" i="7"/>
  <c r="I268" i="7"/>
  <c r="H268" i="7"/>
  <c r="G268" i="7"/>
  <c r="F268" i="7"/>
  <c r="D266" i="7"/>
  <c r="C266" i="7"/>
  <c r="B266" i="7"/>
  <c r="H264" i="7"/>
  <c r="G264" i="7"/>
  <c r="E264" i="7"/>
  <c r="E263" i="7"/>
  <c r="E262" i="7"/>
  <c r="I261" i="7"/>
  <c r="H261" i="7"/>
  <c r="G261" i="7"/>
  <c r="F261" i="7"/>
  <c r="I260" i="7"/>
  <c r="H260" i="7"/>
  <c r="G260" i="7"/>
  <c r="F260" i="7"/>
  <c r="D258" i="7"/>
  <c r="C258" i="7"/>
  <c r="B258" i="7"/>
  <c r="H256" i="7"/>
  <c r="G256" i="7"/>
  <c r="E256" i="7"/>
  <c r="E255" i="7"/>
  <c r="E254" i="7"/>
  <c r="I253" i="7"/>
  <c r="H253" i="7"/>
  <c r="G253" i="7"/>
  <c r="F253" i="7"/>
  <c r="I252" i="7"/>
  <c r="H252" i="7"/>
  <c r="G252" i="7"/>
  <c r="F252" i="7"/>
  <c r="D250" i="7"/>
  <c r="C250" i="7"/>
  <c r="B250" i="7"/>
  <c r="H248" i="7"/>
  <c r="G248" i="7"/>
  <c r="E248" i="7"/>
  <c r="E247" i="7"/>
  <c r="E246" i="7"/>
  <c r="I245" i="7"/>
  <c r="H245" i="7"/>
  <c r="G245" i="7"/>
  <c r="F245" i="7"/>
  <c r="I244" i="7"/>
  <c r="H244" i="7"/>
  <c r="G244" i="7"/>
  <c r="F244" i="7"/>
  <c r="E243" i="7"/>
  <c r="D243" i="7"/>
  <c r="C243" i="7"/>
  <c r="B243" i="7"/>
  <c r="H241" i="7"/>
  <c r="G241" i="7"/>
  <c r="E241" i="7"/>
  <c r="E240" i="7"/>
  <c r="E239" i="7"/>
  <c r="I238" i="7"/>
  <c r="H238" i="7"/>
  <c r="G238" i="7"/>
  <c r="F238" i="7"/>
  <c r="I237" i="7"/>
  <c r="H237" i="7"/>
  <c r="G237" i="7"/>
  <c r="F237" i="7"/>
  <c r="E236" i="7"/>
  <c r="D236" i="7"/>
  <c r="C236" i="7"/>
  <c r="B236" i="7"/>
  <c r="H234" i="7"/>
  <c r="G234" i="7"/>
  <c r="E234" i="7"/>
  <c r="E233" i="7"/>
  <c r="E232" i="7"/>
  <c r="I231" i="7"/>
  <c r="H231" i="7"/>
  <c r="G231" i="7"/>
  <c r="F231" i="7"/>
  <c r="I230" i="7"/>
  <c r="H230" i="7"/>
  <c r="G230" i="7"/>
  <c r="F230" i="7"/>
  <c r="E229" i="7"/>
  <c r="D229" i="7"/>
  <c r="C229" i="7"/>
  <c r="B229" i="7"/>
  <c r="A228" i="7"/>
  <c r="A226" i="7"/>
  <c r="H217" i="7"/>
  <c r="G217" i="7"/>
  <c r="E217" i="7"/>
  <c r="E216" i="7"/>
  <c r="E215" i="7"/>
  <c r="E214" i="7"/>
  <c r="I213" i="7"/>
  <c r="H213" i="7"/>
  <c r="G213" i="7"/>
  <c r="F213" i="7"/>
  <c r="I212" i="7"/>
  <c r="H212" i="7"/>
  <c r="G212" i="7"/>
  <c r="F212" i="7"/>
  <c r="I211" i="7"/>
  <c r="H211" i="7"/>
  <c r="G211" i="7"/>
  <c r="F211" i="7"/>
  <c r="I210" i="7"/>
  <c r="H210" i="7"/>
  <c r="G210" i="7"/>
  <c r="F210" i="7"/>
  <c r="E209" i="7"/>
  <c r="D209" i="7"/>
  <c r="C209" i="7"/>
  <c r="B209" i="7"/>
  <c r="H207" i="7"/>
  <c r="G207" i="7"/>
  <c r="E207" i="7"/>
  <c r="E206" i="7"/>
  <c r="E205" i="7"/>
  <c r="E204" i="7"/>
  <c r="I203" i="7"/>
  <c r="H203" i="7"/>
  <c r="G203" i="7"/>
  <c r="F203" i="7"/>
  <c r="I202" i="7"/>
  <c r="H202" i="7"/>
  <c r="G202" i="7"/>
  <c r="F202" i="7"/>
  <c r="I201" i="7"/>
  <c r="H201" i="7"/>
  <c r="G201" i="7"/>
  <c r="F201" i="7"/>
  <c r="I200" i="7"/>
  <c r="H200" i="7"/>
  <c r="G200" i="7"/>
  <c r="F200" i="7"/>
  <c r="E199" i="7"/>
  <c r="D199" i="7"/>
  <c r="C199" i="7"/>
  <c r="B199" i="7"/>
  <c r="A198" i="7"/>
  <c r="H192" i="7"/>
  <c r="G192" i="7"/>
  <c r="E192" i="7"/>
  <c r="E191" i="7"/>
  <c r="E190" i="7"/>
  <c r="E189" i="7"/>
  <c r="I188" i="7"/>
  <c r="H188" i="7"/>
  <c r="G188" i="7"/>
  <c r="F188" i="7"/>
  <c r="I187" i="7"/>
  <c r="H187" i="7"/>
  <c r="G187" i="7"/>
  <c r="F187" i="7"/>
  <c r="I186" i="7"/>
  <c r="H186" i="7"/>
  <c r="G186" i="7"/>
  <c r="F186" i="7"/>
  <c r="I185" i="7"/>
  <c r="H185" i="7"/>
  <c r="G185" i="7"/>
  <c r="F185" i="7"/>
  <c r="E184" i="7"/>
  <c r="D184" i="7"/>
  <c r="C184" i="7"/>
  <c r="B184" i="7"/>
  <c r="H182" i="7"/>
  <c r="G182" i="7"/>
  <c r="E182" i="7"/>
  <c r="E181" i="7"/>
  <c r="E180" i="7"/>
  <c r="I179" i="7"/>
  <c r="H179" i="7"/>
  <c r="G179" i="7"/>
  <c r="F179" i="7"/>
  <c r="I178" i="7"/>
  <c r="H178" i="7"/>
  <c r="G178" i="7"/>
  <c r="F178" i="7"/>
  <c r="E177" i="7"/>
  <c r="D177" i="7"/>
  <c r="C177" i="7"/>
  <c r="B177" i="7"/>
  <c r="A176" i="7"/>
  <c r="A174" i="7"/>
  <c r="H168" i="7"/>
  <c r="G168" i="7"/>
  <c r="E168" i="7"/>
  <c r="E167" i="7"/>
  <c r="E166" i="7"/>
  <c r="I165" i="7"/>
  <c r="H165" i="7"/>
  <c r="G165" i="7"/>
  <c r="F165" i="7"/>
  <c r="I164" i="7"/>
  <c r="H164" i="7"/>
  <c r="G164" i="7"/>
  <c r="F164" i="7"/>
  <c r="I163" i="7"/>
  <c r="H163" i="7"/>
  <c r="G163" i="7"/>
  <c r="F163" i="7"/>
  <c r="E162" i="7"/>
  <c r="D162" i="7"/>
  <c r="C162" i="7"/>
  <c r="B162" i="7"/>
  <c r="A161" i="7"/>
  <c r="I155" i="7"/>
  <c r="A153" i="7"/>
  <c r="H147" i="7"/>
  <c r="G147" i="7"/>
  <c r="E147" i="7"/>
  <c r="E146" i="7"/>
  <c r="E145" i="7"/>
  <c r="I144" i="7"/>
  <c r="H144" i="7"/>
  <c r="G144" i="7"/>
  <c r="F144" i="7"/>
  <c r="D142" i="7"/>
  <c r="C142" i="7"/>
  <c r="B142" i="7"/>
  <c r="H140" i="7"/>
  <c r="G140" i="7"/>
  <c r="E140" i="7"/>
  <c r="E139" i="7"/>
  <c r="E138" i="7"/>
  <c r="I137" i="7"/>
  <c r="H137" i="7"/>
  <c r="G137" i="7"/>
  <c r="F137" i="7"/>
  <c r="E136" i="7"/>
  <c r="D136" i="7"/>
  <c r="C136" i="7"/>
  <c r="B136" i="7"/>
  <c r="H134" i="7"/>
  <c r="G134" i="7"/>
  <c r="E134" i="7"/>
  <c r="E133" i="7"/>
  <c r="E132" i="7"/>
  <c r="E131" i="7"/>
  <c r="I130" i="7"/>
  <c r="H130" i="7"/>
  <c r="G130" i="7"/>
  <c r="F130" i="7"/>
  <c r="I129" i="7"/>
  <c r="H129" i="7"/>
  <c r="G129" i="7"/>
  <c r="F129" i="7"/>
  <c r="I128" i="7"/>
  <c r="H128" i="7"/>
  <c r="G128" i="7"/>
  <c r="F128" i="7"/>
  <c r="E127" i="7"/>
  <c r="D127" i="7"/>
  <c r="C127" i="7"/>
  <c r="B127" i="7"/>
  <c r="A126" i="7"/>
  <c r="H120" i="7"/>
  <c r="G120" i="7"/>
  <c r="E120" i="7"/>
  <c r="E119" i="7"/>
  <c r="E118" i="7"/>
  <c r="I117" i="7"/>
  <c r="H117" i="7"/>
  <c r="G117" i="7"/>
  <c r="F117" i="7"/>
  <c r="I116" i="7"/>
  <c r="H116" i="7"/>
  <c r="G116" i="7"/>
  <c r="F116" i="7"/>
  <c r="E115" i="7"/>
  <c r="D115" i="7"/>
  <c r="C115" i="7"/>
  <c r="B115" i="7"/>
  <c r="H113" i="7"/>
  <c r="G113" i="7"/>
  <c r="E113" i="7"/>
  <c r="E112" i="7"/>
  <c r="E111" i="7"/>
  <c r="I110" i="7"/>
  <c r="H110" i="7"/>
  <c r="G110" i="7"/>
  <c r="F110" i="7"/>
  <c r="E109" i="7"/>
  <c r="D109" i="7"/>
  <c r="C109" i="7"/>
  <c r="B109" i="7"/>
  <c r="H107" i="7"/>
  <c r="G107" i="7"/>
  <c r="E107" i="7"/>
  <c r="E106" i="7"/>
  <c r="E105" i="7"/>
  <c r="I104" i="7"/>
  <c r="H104" i="7"/>
  <c r="G104" i="7"/>
  <c r="F104" i="7"/>
  <c r="I103" i="7"/>
  <c r="H103" i="7"/>
  <c r="G103" i="7"/>
  <c r="F103" i="7"/>
  <c r="E102" i="7"/>
  <c r="D102" i="7"/>
  <c r="C102" i="7"/>
  <c r="B102" i="7"/>
  <c r="H100" i="7"/>
  <c r="G100" i="7"/>
  <c r="E100" i="7"/>
  <c r="E99" i="7"/>
  <c r="E98" i="7"/>
  <c r="I97" i="7"/>
  <c r="H97" i="7"/>
  <c r="G97" i="7"/>
  <c r="F97" i="7"/>
  <c r="I96" i="7"/>
  <c r="H96" i="7"/>
  <c r="G96" i="7"/>
  <c r="F96" i="7"/>
  <c r="E95" i="7"/>
  <c r="D95" i="7"/>
  <c r="C95" i="7"/>
  <c r="B95" i="7"/>
  <c r="B94" i="7"/>
  <c r="H91" i="7"/>
  <c r="G91" i="7"/>
  <c r="E91" i="7"/>
  <c r="E90" i="7"/>
  <c r="E89" i="7"/>
  <c r="E88" i="7"/>
  <c r="I87" i="7"/>
  <c r="H87" i="7"/>
  <c r="G87" i="7"/>
  <c r="F87" i="7"/>
  <c r="I86" i="7"/>
  <c r="H86" i="7"/>
  <c r="G86" i="7"/>
  <c r="F86" i="7"/>
  <c r="I85" i="7"/>
  <c r="H85" i="7"/>
  <c r="G85" i="7"/>
  <c r="F85" i="7"/>
  <c r="I84" i="7"/>
  <c r="H84" i="7"/>
  <c r="G84" i="7"/>
  <c r="F84" i="7"/>
  <c r="E83" i="7"/>
  <c r="D83" i="7"/>
  <c r="C83" i="7"/>
  <c r="B83" i="7"/>
  <c r="H81" i="7"/>
  <c r="G81" i="7"/>
  <c r="E81" i="7"/>
  <c r="E80" i="7"/>
  <c r="E79" i="7"/>
  <c r="I78" i="7"/>
  <c r="H78" i="7"/>
  <c r="G78" i="7"/>
  <c r="F78" i="7"/>
  <c r="I77" i="7"/>
  <c r="H77" i="7"/>
  <c r="G77" i="7"/>
  <c r="F77" i="7"/>
  <c r="D75" i="7"/>
  <c r="C75" i="7"/>
  <c r="B75" i="7"/>
  <c r="H73" i="7"/>
  <c r="G73" i="7"/>
  <c r="E73" i="7"/>
  <c r="E72" i="7"/>
  <c r="E71" i="7"/>
  <c r="I70" i="7"/>
  <c r="H70" i="7"/>
  <c r="G70" i="7"/>
  <c r="F70" i="7"/>
  <c r="D68" i="7"/>
  <c r="C68" i="7"/>
  <c r="B68" i="7"/>
  <c r="H66" i="7"/>
  <c r="G66" i="7"/>
  <c r="E66" i="7"/>
  <c r="E65" i="7"/>
  <c r="E64" i="7"/>
  <c r="E63" i="7"/>
  <c r="I62" i="7"/>
  <c r="H62" i="7"/>
  <c r="G62" i="7"/>
  <c r="F62" i="7"/>
  <c r="I61" i="7"/>
  <c r="H61" i="7"/>
  <c r="G61" i="7"/>
  <c r="F61" i="7"/>
  <c r="I60" i="7"/>
  <c r="H60" i="7"/>
  <c r="G60" i="7"/>
  <c r="F60" i="7"/>
  <c r="E59" i="7"/>
  <c r="D59" i="7"/>
  <c r="C59" i="7"/>
  <c r="B59" i="7"/>
  <c r="H57" i="7"/>
  <c r="G57" i="7"/>
  <c r="E57" i="7"/>
  <c r="E56" i="7"/>
  <c r="E55" i="7"/>
  <c r="E54" i="7"/>
  <c r="I53" i="7"/>
  <c r="H53" i="7"/>
  <c r="G53" i="7"/>
  <c r="F53" i="7"/>
  <c r="I52" i="7"/>
  <c r="H52" i="7"/>
  <c r="G52" i="7"/>
  <c r="F52" i="7"/>
  <c r="I51" i="7"/>
  <c r="H51" i="7"/>
  <c r="G51" i="7"/>
  <c r="F51" i="7"/>
  <c r="I50" i="7"/>
  <c r="H50" i="7"/>
  <c r="G50" i="7"/>
  <c r="F50" i="7"/>
  <c r="D48" i="7"/>
  <c r="C48" i="7"/>
  <c r="B48" i="7"/>
  <c r="H46" i="7"/>
  <c r="G46" i="7"/>
  <c r="E46" i="7"/>
  <c r="E45" i="7"/>
  <c r="E44" i="7"/>
  <c r="E43" i="7"/>
  <c r="I42" i="7"/>
  <c r="H42" i="7"/>
  <c r="G42" i="7"/>
  <c r="F42" i="7"/>
  <c r="I41" i="7"/>
  <c r="H41" i="7"/>
  <c r="G41" i="7"/>
  <c r="F41" i="7"/>
  <c r="I40" i="7"/>
  <c r="H40" i="7"/>
  <c r="G40" i="7"/>
  <c r="F40" i="7"/>
  <c r="I39" i="7"/>
  <c r="H39" i="7"/>
  <c r="G39" i="7"/>
  <c r="F39" i="7"/>
  <c r="D37" i="7"/>
  <c r="C37" i="7"/>
  <c r="B37" i="7"/>
  <c r="A36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L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D32" i="1"/>
  <c r="I32" i="1"/>
  <c r="K32" i="1"/>
  <c r="U32" i="1"/>
  <c r="AC32" i="1"/>
  <c r="CQ32" i="1" s="1"/>
  <c r="P32" i="1" s="1"/>
  <c r="AE32" i="1"/>
  <c r="AF32" i="1"/>
  <c r="AG32" i="1"/>
  <c r="AH32" i="1"/>
  <c r="AI32" i="1"/>
  <c r="AJ32" i="1"/>
  <c r="CX32" i="1" s="1"/>
  <c r="W32" i="1" s="1"/>
  <c r="CT32" i="1"/>
  <c r="S32" i="1" s="1"/>
  <c r="CU32" i="1"/>
  <c r="T32" i="1" s="1"/>
  <c r="CV32" i="1"/>
  <c r="CW32" i="1"/>
  <c r="V32" i="1" s="1"/>
  <c r="FR32" i="1"/>
  <c r="GL32" i="1"/>
  <c r="GN32" i="1"/>
  <c r="GO32" i="1"/>
  <c r="GV32" i="1"/>
  <c r="HC32" i="1" s="1"/>
  <c r="GX32" i="1" s="1"/>
  <c r="D33" i="1"/>
  <c r="I33" i="1"/>
  <c r="K33" i="1"/>
  <c r="AC33" i="1"/>
  <c r="AE33" i="1"/>
  <c r="AF33" i="1"/>
  <c r="AG33" i="1"/>
  <c r="AH33" i="1"/>
  <c r="CV33" i="1" s="1"/>
  <c r="U33" i="1" s="1"/>
  <c r="AI33" i="1"/>
  <c r="CW33" i="1" s="1"/>
  <c r="AJ33" i="1"/>
  <c r="CX33" i="1" s="1"/>
  <c r="W33" i="1" s="1"/>
  <c r="CU33" i="1"/>
  <c r="T33" i="1" s="1"/>
  <c r="FR33" i="1"/>
  <c r="BY45" i="1" s="1"/>
  <c r="AP45" i="1" s="1"/>
  <c r="GL33" i="1"/>
  <c r="GN33" i="1"/>
  <c r="GO33" i="1"/>
  <c r="GV33" i="1"/>
  <c r="HC33" i="1"/>
  <c r="GX33" i="1" s="1"/>
  <c r="D34" i="1"/>
  <c r="I34" i="1"/>
  <c r="K34" i="1"/>
  <c r="AC34" i="1"/>
  <c r="CQ34" i="1" s="1"/>
  <c r="AE34" i="1"/>
  <c r="AF34" i="1"/>
  <c r="AG34" i="1"/>
  <c r="CU34" i="1" s="1"/>
  <c r="AH34" i="1"/>
  <c r="CV34" i="1" s="1"/>
  <c r="AI34" i="1"/>
  <c r="CW34" i="1" s="1"/>
  <c r="AJ34" i="1"/>
  <c r="CX34" i="1" s="1"/>
  <c r="FR34" i="1"/>
  <c r="GL34" i="1"/>
  <c r="GN34" i="1"/>
  <c r="GO34" i="1"/>
  <c r="GV34" i="1"/>
  <c r="HC34" i="1" s="1"/>
  <c r="D35" i="1"/>
  <c r="AC35" i="1"/>
  <c r="AE35" i="1"/>
  <c r="AF35" i="1"/>
  <c r="AG35" i="1"/>
  <c r="CU35" i="1" s="1"/>
  <c r="T35" i="1" s="1"/>
  <c r="AH35" i="1"/>
  <c r="CV35" i="1" s="1"/>
  <c r="U35" i="1" s="1"/>
  <c r="AI35" i="1"/>
  <c r="CW35" i="1" s="1"/>
  <c r="V35" i="1" s="1"/>
  <c r="AJ35" i="1"/>
  <c r="CX35" i="1" s="1"/>
  <c r="W35" i="1" s="1"/>
  <c r="CQ35" i="1"/>
  <c r="P35" i="1" s="1"/>
  <c r="FR35" i="1"/>
  <c r="GL35" i="1"/>
  <c r="GN35" i="1"/>
  <c r="GO35" i="1"/>
  <c r="GV35" i="1"/>
  <c r="HC35" i="1" s="1"/>
  <c r="GX35" i="1" s="1"/>
  <c r="D36" i="1"/>
  <c r="I36" i="1"/>
  <c r="K36" i="1"/>
  <c r="AC36" i="1"/>
  <c r="CQ36" i="1" s="1"/>
  <c r="AE36" i="1"/>
  <c r="AF36" i="1"/>
  <c r="AG36" i="1"/>
  <c r="CU36" i="1" s="1"/>
  <c r="T36" i="1" s="1"/>
  <c r="AH36" i="1"/>
  <c r="CV36" i="1" s="1"/>
  <c r="U36" i="1" s="1"/>
  <c r="AI36" i="1"/>
  <c r="AJ36" i="1"/>
  <c r="CT36" i="1"/>
  <c r="S36" i="1" s="1"/>
  <c r="CW36" i="1"/>
  <c r="CX36" i="1"/>
  <c r="W36" i="1" s="1"/>
  <c r="FR36" i="1"/>
  <c r="GL36" i="1"/>
  <c r="GN36" i="1"/>
  <c r="GO36" i="1"/>
  <c r="GV36" i="1"/>
  <c r="HC36" i="1"/>
  <c r="GX36" i="1" s="1"/>
  <c r="D37" i="1"/>
  <c r="I37" i="1"/>
  <c r="K37" i="1"/>
  <c r="AC37" i="1"/>
  <c r="AE37" i="1"/>
  <c r="AF37" i="1"/>
  <c r="AG37" i="1"/>
  <c r="CU37" i="1" s="1"/>
  <c r="T37" i="1" s="1"/>
  <c r="AH37" i="1"/>
  <c r="CV37" i="1" s="1"/>
  <c r="U37" i="1" s="1"/>
  <c r="AI37" i="1"/>
  <c r="AJ37" i="1"/>
  <c r="CW37" i="1"/>
  <c r="CX37" i="1"/>
  <c r="FR37" i="1"/>
  <c r="GL37" i="1"/>
  <c r="GN37" i="1"/>
  <c r="GO37" i="1"/>
  <c r="GV37" i="1"/>
  <c r="HC37" i="1" s="1"/>
  <c r="D38" i="1"/>
  <c r="T38" i="1"/>
  <c r="V38" i="1"/>
  <c r="AC38" i="1"/>
  <c r="AD38" i="1"/>
  <c r="AE38" i="1"/>
  <c r="AF38" i="1"/>
  <c r="AG38" i="1"/>
  <c r="CU38" i="1" s="1"/>
  <c r="AH38" i="1"/>
  <c r="CV38" i="1" s="1"/>
  <c r="U38" i="1" s="1"/>
  <c r="AI38" i="1"/>
  <c r="CW38" i="1" s="1"/>
  <c r="AJ38" i="1"/>
  <c r="CX38" i="1" s="1"/>
  <c r="W38" i="1" s="1"/>
  <c r="CQ38" i="1"/>
  <c r="P38" i="1" s="1"/>
  <c r="CS38" i="1"/>
  <c r="FR38" i="1"/>
  <c r="GL38" i="1"/>
  <c r="GN38" i="1"/>
  <c r="GO38" i="1"/>
  <c r="GV38" i="1"/>
  <c r="HC38" i="1" s="1"/>
  <c r="GX38" i="1" s="1"/>
  <c r="D40" i="1"/>
  <c r="AC40" i="1"/>
  <c r="CQ40" i="1" s="1"/>
  <c r="P40" i="1" s="1"/>
  <c r="AE40" i="1"/>
  <c r="CR40" i="1" s="1"/>
  <c r="Q40" i="1" s="1"/>
  <c r="AF40" i="1"/>
  <c r="CT40" i="1" s="1"/>
  <c r="S40" i="1" s="1"/>
  <c r="AG40" i="1"/>
  <c r="CU40" i="1" s="1"/>
  <c r="T40" i="1" s="1"/>
  <c r="AH40" i="1"/>
  <c r="CV40" i="1" s="1"/>
  <c r="U40" i="1" s="1"/>
  <c r="AI40" i="1"/>
  <c r="CW40" i="1" s="1"/>
  <c r="V40" i="1" s="1"/>
  <c r="AJ40" i="1"/>
  <c r="CX40" i="1" s="1"/>
  <c r="W40" i="1" s="1"/>
  <c r="CS40" i="1"/>
  <c r="FR40" i="1"/>
  <c r="GL40" i="1"/>
  <c r="GN40" i="1"/>
  <c r="GO40" i="1"/>
  <c r="GV40" i="1"/>
  <c r="HC40" i="1"/>
  <c r="GX40" i="1" s="1"/>
  <c r="D41" i="1"/>
  <c r="AC41" i="1"/>
  <c r="CQ41" i="1" s="1"/>
  <c r="P41" i="1" s="1"/>
  <c r="AE41" i="1"/>
  <c r="AF41" i="1"/>
  <c r="AG41" i="1"/>
  <c r="CU41" i="1" s="1"/>
  <c r="T41" i="1" s="1"/>
  <c r="AH41" i="1"/>
  <c r="CV41" i="1" s="1"/>
  <c r="U41" i="1" s="1"/>
  <c r="AI41" i="1"/>
  <c r="CW41" i="1" s="1"/>
  <c r="V41" i="1" s="1"/>
  <c r="AJ41" i="1"/>
  <c r="CX41" i="1" s="1"/>
  <c r="W41" i="1" s="1"/>
  <c r="FR41" i="1"/>
  <c r="GL41" i="1"/>
  <c r="GN41" i="1"/>
  <c r="GO41" i="1"/>
  <c r="GV41" i="1"/>
  <c r="HC41" i="1" s="1"/>
  <c r="GX41" i="1" s="1"/>
  <c r="D42" i="1"/>
  <c r="AC42" i="1"/>
  <c r="CQ42" i="1" s="1"/>
  <c r="P42" i="1" s="1"/>
  <c r="AE42" i="1"/>
  <c r="AF42" i="1"/>
  <c r="AG42" i="1"/>
  <c r="AH42" i="1"/>
  <c r="CV42" i="1" s="1"/>
  <c r="U42" i="1" s="1"/>
  <c r="AI42" i="1"/>
  <c r="CW42" i="1" s="1"/>
  <c r="V42" i="1" s="1"/>
  <c r="AJ42" i="1"/>
  <c r="CX42" i="1" s="1"/>
  <c r="W42" i="1" s="1"/>
  <c r="CR42" i="1"/>
  <c r="Q42" i="1" s="1"/>
  <c r="CU42" i="1"/>
  <c r="T42" i="1" s="1"/>
  <c r="FR42" i="1"/>
  <c r="GL42" i="1"/>
  <c r="GN42" i="1"/>
  <c r="GO42" i="1"/>
  <c r="GV42" i="1"/>
  <c r="HC42" i="1" s="1"/>
  <c r="GX42" i="1"/>
  <c r="D43" i="1"/>
  <c r="AC43" i="1"/>
  <c r="AD43" i="1"/>
  <c r="AE43" i="1"/>
  <c r="AF43" i="1"/>
  <c r="AG43" i="1"/>
  <c r="CU43" i="1" s="1"/>
  <c r="T43" i="1" s="1"/>
  <c r="AH43" i="1"/>
  <c r="CV43" i="1" s="1"/>
  <c r="U43" i="1" s="1"/>
  <c r="AI43" i="1"/>
  <c r="AJ43" i="1"/>
  <c r="CX43" i="1" s="1"/>
  <c r="W43" i="1" s="1"/>
  <c r="CW43" i="1"/>
  <c r="V43" i="1" s="1"/>
  <c r="FR43" i="1"/>
  <c r="GL43" i="1"/>
  <c r="GN43" i="1"/>
  <c r="GO43" i="1"/>
  <c r="GV43" i="1"/>
  <c r="HC43" i="1"/>
  <c r="GX43" i="1" s="1"/>
  <c r="B45" i="1"/>
  <c r="B30" i="1" s="1"/>
  <c r="C45" i="1"/>
  <c r="C30" i="1" s="1"/>
  <c r="D45" i="1"/>
  <c r="D30" i="1" s="1"/>
  <c r="F45" i="1"/>
  <c r="F30" i="1" s="1"/>
  <c r="G45" i="1"/>
  <c r="BX45" i="1"/>
  <c r="AO45" i="1" s="1"/>
  <c r="CK45" i="1"/>
  <c r="BB45" i="1" s="1"/>
  <c r="CL45" i="1"/>
  <c r="BC45" i="1" s="1"/>
  <c r="CM45" i="1"/>
  <c r="CM30" i="1" s="1"/>
  <c r="D75" i="1"/>
  <c r="E77" i="1"/>
  <c r="F77" i="1"/>
  <c r="Z77" i="1"/>
  <c r="AA77" i="1"/>
  <c r="AM77" i="1"/>
  <c r="AN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D79" i="1"/>
  <c r="AC79" i="1"/>
  <c r="AE79" i="1"/>
  <c r="AF79" i="1"/>
  <c r="AG79" i="1"/>
  <c r="CU79" i="1" s="1"/>
  <c r="T79" i="1" s="1"/>
  <c r="AH79" i="1"/>
  <c r="CV79" i="1" s="1"/>
  <c r="U79" i="1" s="1"/>
  <c r="AI79" i="1"/>
  <c r="CW79" i="1" s="1"/>
  <c r="V79" i="1" s="1"/>
  <c r="AJ79" i="1"/>
  <c r="CX79" i="1" s="1"/>
  <c r="W79" i="1" s="1"/>
  <c r="CQ79" i="1"/>
  <c r="P79" i="1" s="1"/>
  <c r="CT79" i="1"/>
  <c r="S79" i="1" s="1"/>
  <c r="CZ79" i="1"/>
  <c r="Y79" i="1" s="1"/>
  <c r="FR79" i="1"/>
  <c r="GL79" i="1"/>
  <c r="GN79" i="1"/>
  <c r="CB85" i="1" s="1"/>
  <c r="GO79" i="1"/>
  <c r="GV79" i="1"/>
  <c r="HC79" i="1"/>
  <c r="GX79" i="1" s="1"/>
  <c r="D80" i="1"/>
  <c r="AC80" i="1"/>
  <c r="AE80" i="1"/>
  <c r="AF80" i="1"/>
  <c r="AG80" i="1"/>
  <c r="AH80" i="1"/>
  <c r="CV80" i="1" s="1"/>
  <c r="U80" i="1" s="1"/>
  <c r="AI80" i="1"/>
  <c r="CW80" i="1" s="1"/>
  <c r="V80" i="1" s="1"/>
  <c r="AJ80" i="1"/>
  <c r="CX80" i="1" s="1"/>
  <c r="W80" i="1" s="1"/>
  <c r="CQ80" i="1"/>
  <c r="P80" i="1" s="1"/>
  <c r="CU80" i="1"/>
  <c r="T80" i="1" s="1"/>
  <c r="FR80" i="1"/>
  <c r="GL80" i="1"/>
  <c r="GN80" i="1"/>
  <c r="GO80" i="1"/>
  <c r="GV80" i="1"/>
  <c r="HC80" i="1" s="1"/>
  <c r="GX80" i="1" s="1"/>
  <c r="D81" i="1"/>
  <c r="I81" i="1"/>
  <c r="K81" i="1"/>
  <c r="AC81" i="1"/>
  <c r="CQ81" i="1" s="1"/>
  <c r="AE81" i="1"/>
  <c r="CS81" i="1" s="1"/>
  <c r="R81" i="1" s="1"/>
  <c r="GK81" i="1" s="1"/>
  <c r="AF81" i="1"/>
  <c r="CT81" i="1" s="1"/>
  <c r="S81" i="1" s="1"/>
  <c r="AG81" i="1"/>
  <c r="CU81" i="1" s="1"/>
  <c r="T81" i="1" s="1"/>
  <c r="AH81" i="1"/>
  <c r="AI81" i="1"/>
  <c r="CW81" i="1" s="1"/>
  <c r="V81" i="1" s="1"/>
  <c r="AJ81" i="1"/>
  <c r="CX81" i="1" s="1"/>
  <c r="W81" i="1" s="1"/>
  <c r="CR81" i="1"/>
  <c r="Q81" i="1" s="1"/>
  <c r="CV81" i="1"/>
  <c r="U81" i="1" s="1"/>
  <c r="FR81" i="1"/>
  <c r="GL81" i="1"/>
  <c r="GN81" i="1"/>
  <c r="GO81" i="1"/>
  <c r="GV81" i="1"/>
  <c r="HC81" i="1"/>
  <c r="GX81" i="1" s="1"/>
  <c r="D82" i="1"/>
  <c r="I82" i="1"/>
  <c r="K82" i="1"/>
  <c r="AC82" i="1"/>
  <c r="CQ82" i="1" s="1"/>
  <c r="AE82" i="1"/>
  <c r="AF82" i="1"/>
  <c r="CT82" i="1" s="1"/>
  <c r="AG82" i="1"/>
  <c r="CU82" i="1" s="1"/>
  <c r="AH82" i="1"/>
  <c r="CV82" i="1" s="1"/>
  <c r="AI82" i="1"/>
  <c r="CW82" i="1" s="1"/>
  <c r="AJ82" i="1"/>
  <c r="CX82" i="1" s="1"/>
  <c r="FR82" i="1"/>
  <c r="GL82" i="1"/>
  <c r="GN82" i="1"/>
  <c r="GO82" i="1"/>
  <c r="GV82" i="1"/>
  <c r="HC82" i="1" s="1"/>
  <c r="D83" i="1"/>
  <c r="I83" i="1"/>
  <c r="K83" i="1"/>
  <c r="AC83" i="1"/>
  <c r="CQ83" i="1" s="1"/>
  <c r="AE83" i="1"/>
  <c r="AF83" i="1"/>
  <c r="AG83" i="1"/>
  <c r="CU83" i="1" s="1"/>
  <c r="AH83" i="1"/>
  <c r="CV83" i="1" s="1"/>
  <c r="AI83" i="1"/>
  <c r="CW83" i="1" s="1"/>
  <c r="AJ83" i="1"/>
  <c r="CX83" i="1" s="1"/>
  <c r="FR83" i="1"/>
  <c r="GL83" i="1"/>
  <c r="BZ85" i="1" s="1"/>
  <c r="GN83" i="1"/>
  <c r="GO83" i="1"/>
  <c r="GV83" i="1"/>
  <c r="HC83" i="1" s="1"/>
  <c r="GX83" i="1" s="1"/>
  <c r="B85" i="1"/>
  <c r="B77" i="1" s="1"/>
  <c r="C85" i="1"/>
  <c r="C77" i="1" s="1"/>
  <c r="D85" i="1"/>
  <c r="D77" i="1" s="1"/>
  <c r="F85" i="1"/>
  <c r="G85" i="1"/>
  <c r="BB85" i="1"/>
  <c r="BX85" i="1"/>
  <c r="AO85" i="1" s="1"/>
  <c r="AO77" i="1" s="1"/>
  <c r="CC85" i="1"/>
  <c r="CK85" i="1"/>
  <c r="CK77" i="1" s="1"/>
  <c r="CL85" i="1"/>
  <c r="CM85" i="1"/>
  <c r="CM77" i="1" s="1"/>
  <c r="D115" i="1"/>
  <c r="E117" i="1"/>
  <c r="Z117" i="1"/>
  <c r="AA117" i="1"/>
  <c r="AM117" i="1"/>
  <c r="AN117" i="1"/>
  <c r="BE117" i="1"/>
  <c r="BF117" i="1"/>
  <c r="BG117" i="1"/>
  <c r="BH117" i="1"/>
  <c r="BI117" i="1"/>
  <c r="BJ117" i="1"/>
  <c r="BK117" i="1"/>
  <c r="BL117" i="1"/>
  <c r="BM117" i="1"/>
  <c r="BN117" i="1"/>
  <c r="BO117" i="1"/>
  <c r="BP117" i="1"/>
  <c r="BQ117" i="1"/>
  <c r="BR117" i="1"/>
  <c r="BS117" i="1"/>
  <c r="BT117" i="1"/>
  <c r="BU117" i="1"/>
  <c r="BV117" i="1"/>
  <c r="BW117" i="1"/>
  <c r="CC117" i="1"/>
  <c r="CN117" i="1"/>
  <c r="CO117" i="1"/>
  <c r="CP117" i="1"/>
  <c r="CQ117" i="1"/>
  <c r="CR117" i="1"/>
  <c r="CS117" i="1"/>
  <c r="CT117" i="1"/>
  <c r="CU117" i="1"/>
  <c r="CV117" i="1"/>
  <c r="CW117" i="1"/>
  <c r="CX117" i="1"/>
  <c r="CY117" i="1"/>
  <c r="CZ117" i="1"/>
  <c r="DA117" i="1"/>
  <c r="DB117" i="1"/>
  <c r="DC117" i="1"/>
  <c r="DD117" i="1"/>
  <c r="DE117" i="1"/>
  <c r="DF117" i="1"/>
  <c r="DG117" i="1"/>
  <c r="DH117" i="1"/>
  <c r="DI117" i="1"/>
  <c r="DJ117" i="1"/>
  <c r="DK117" i="1"/>
  <c r="DL117" i="1"/>
  <c r="DM117" i="1"/>
  <c r="DN117" i="1"/>
  <c r="DO117" i="1"/>
  <c r="DP117" i="1"/>
  <c r="DQ117" i="1"/>
  <c r="DR117" i="1"/>
  <c r="DS117" i="1"/>
  <c r="DT117" i="1"/>
  <c r="DU117" i="1"/>
  <c r="DV117" i="1"/>
  <c r="DW117" i="1"/>
  <c r="DX117" i="1"/>
  <c r="DY117" i="1"/>
  <c r="DZ117" i="1"/>
  <c r="EA117" i="1"/>
  <c r="EB117" i="1"/>
  <c r="EC117" i="1"/>
  <c r="ED117" i="1"/>
  <c r="EE117" i="1"/>
  <c r="EF117" i="1"/>
  <c r="EG117" i="1"/>
  <c r="EH117" i="1"/>
  <c r="EI117" i="1"/>
  <c r="EJ117" i="1"/>
  <c r="EK117" i="1"/>
  <c r="EL117" i="1"/>
  <c r="EM117" i="1"/>
  <c r="EN117" i="1"/>
  <c r="EO117" i="1"/>
  <c r="EP117" i="1"/>
  <c r="EQ117" i="1"/>
  <c r="ER117" i="1"/>
  <c r="ES117" i="1"/>
  <c r="ET117" i="1"/>
  <c r="EU117" i="1"/>
  <c r="EV117" i="1"/>
  <c r="EW117" i="1"/>
  <c r="EX117" i="1"/>
  <c r="EY117" i="1"/>
  <c r="EZ117" i="1"/>
  <c r="FA117" i="1"/>
  <c r="FB117" i="1"/>
  <c r="FC117" i="1"/>
  <c r="FD117" i="1"/>
  <c r="FE117" i="1"/>
  <c r="FF117" i="1"/>
  <c r="FG117" i="1"/>
  <c r="FH117" i="1"/>
  <c r="FI117" i="1"/>
  <c r="FJ117" i="1"/>
  <c r="FK117" i="1"/>
  <c r="FL117" i="1"/>
  <c r="FM117" i="1"/>
  <c r="FN117" i="1"/>
  <c r="FO117" i="1"/>
  <c r="FP117" i="1"/>
  <c r="FQ117" i="1"/>
  <c r="FR117" i="1"/>
  <c r="FS117" i="1"/>
  <c r="FT117" i="1"/>
  <c r="FU117" i="1"/>
  <c r="FV117" i="1"/>
  <c r="FW117" i="1"/>
  <c r="FX117" i="1"/>
  <c r="FY117" i="1"/>
  <c r="FZ117" i="1"/>
  <c r="GA117" i="1"/>
  <c r="GB117" i="1"/>
  <c r="GC117" i="1"/>
  <c r="GD117" i="1"/>
  <c r="GE117" i="1"/>
  <c r="GF117" i="1"/>
  <c r="GG117" i="1"/>
  <c r="GH117" i="1"/>
  <c r="GI117" i="1"/>
  <c r="GJ117" i="1"/>
  <c r="GK117" i="1"/>
  <c r="GL117" i="1"/>
  <c r="GM117" i="1"/>
  <c r="GN117" i="1"/>
  <c r="GO117" i="1"/>
  <c r="GP117" i="1"/>
  <c r="GQ117" i="1"/>
  <c r="GR117" i="1"/>
  <c r="GS117" i="1"/>
  <c r="GT117" i="1"/>
  <c r="GU117" i="1"/>
  <c r="GV117" i="1"/>
  <c r="GW117" i="1"/>
  <c r="GX117" i="1"/>
  <c r="D119" i="1"/>
  <c r="I119" i="1"/>
  <c r="K119" i="1"/>
  <c r="AC119" i="1"/>
  <c r="CQ119" i="1" s="1"/>
  <c r="P119" i="1" s="1"/>
  <c r="AE119" i="1"/>
  <c r="CS119" i="1" s="1"/>
  <c r="AF119" i="1"/>
  <c r="CT119" i="1" s="1"/>
  <c r="S119" i="1" s="1"/>
  <c r="AG119" i="1"/>
  <c r="CU119" i="1" s="1"/>
  <c r="T119" i="1" s="1"/>
  <c r="AH119" i="1"/>
  <c r="CV119" i="1" s="1"/>
  <c r="U119" i="1" s="1"/>
  <c r="AI119" i="1"/>
  <c r="CW119" i="1" s="1"/>
  <c r="V119" i="1" s="1"/>
  <c r="AJ119" i="1"/>
  <c r="CX119" i="1"/>
  <c r="FR119" i="1"/>
  <c r="GL119" i="1"/>
  <c r="GN119" i="1"/>
  <c r="GO119" i="1"/>
  <c r="GV119" i="1"/>
  <c r="HC119" i="1" s="1"/>
  <c r="GX119" i="1" s="1"/>
  <c r="D120" i="1"/>
  <c r="I120" i="1"/>
  <c r="K120" i="1"/>
  <c r="S120" i="1"/>
  <c r="AC120" i="1"/>
  <c r="CQ120" i="1" s="1"/>
  <c r="P120" i="1" s="1"/>
  <c r="AE120" i="1"/>
  <c r="AF120" i="1"/>
  <c r="AG120" i="1"/>
  <c r="AH120" i="1"/>
  <c r="CV120" i="1" s="1"/>
  <c r="U120" i="1" s="1"/>
  <c r="AI120" i="1"/>
  <c r="AJ120" i="1"/>
  <c r="CX120" i="1" s="1"/>
  <c r="W120" i="1" s="1"/>
  <c r="CT120" i="1"/>
  <c r="CU120" i="1"/>
  <c r="T120" i="1" s="1"/>
  <c r="CW120" i="1"/>
  <c r="V120" i="1" s="1"/>
  <c r="FR120" i="1"/>
  <c r="GL120" i="1"/>
  <c r="GN120" i="1"/>
  <c r="GO120" i="1"/>
  <c r="GV120" i="1"/>
  <c r="HC120" i="1" s="1"/>
  <c r="D121" i="1"/>
  <c r="R121" i="1"/>
  <c r="GK121" i="1" s="1"/>
  <c r="AC121" i="1"/>
  <c r="CQ121" i="1" s="1"/>
  <c r="P121" i="1" s="1"/>
  <c r="AE121" i="1"/>
  <c r="AF121" i="1"/>
  <c r="AG121" i="1"/>
  <c r="CU121" i="1" s="1"/>
  <c r="T121" i="1" s="1"/>
  <c r="AH121" i="1"/>
  <c r="AI121" i="1"/>
  <c r="CW121" i="1" s="1"/>
  <c r="V121" i="1" s="1"/>
  <c r="AJ121" i="1"/>
  <c r="CX121" i="1" s="1"/>
  <c r="W121" i="1" s="1"/>
  <c r="CS121" i="1"/>
  <c r="CT121" i="1"/>
  <c r="S121" i="1" s="1"/>
  <c r="CV121" i="1"/>
  <c r="U121" i="1" s="1"/>
  <c r="FR121" i="1"/>
  <c r="GL121" i="1"/>
  <c r="GN121" i="1"/>
  <c r="GO121" i="1"/>
  <c r="GV121" i="1"/>
  <c r="HC121" i="1" s="1"/>
  <c r="GX121" i="1" s="1"/>
  <c r="B123" i="1"/>
  <c r="B117" i="1" s="1"/>
  <c r="C123" i="1"/>
  <c r="C117" i="1" s="1"/>
  <c r="D123" i="1"/>
  <c r="D117" i="1" s="1"/>
  <c r="F123" i="1"/>
  <c r="F117" i="1" s="1"/>
  <c r="G123" i="1"/>
  <c r="T123" i="1"/>
  <c r="T117" i="1" s="1"/>
  <c r="AB123" i="1"/>
  <c r="AC123" i="1"/>
  <c r="P123" i="1" s="1"/>
  <c r="AD123" i="1"/>
  <c r="AD117" i="1" s="1"/>
  <c r="AE123" i="1"/>
  <c r="AF123" i="1"/>
  <c r="S123" i="1" s="1"/>
  <c r="S117" i="1" s="1"/>
  <c r="AG123" i="1"/>
  <c r="AG117" i="1" s="1"/>
  <c r="AH123" i="1"/>
  <c r="U123" i="1" s="1"/>
  <c r="AI123" i="1"/>
  <c r="V123" i="1" s="1"/>
  <c r="V117" i="1" s="1"/>
  <c r="AJ123" i="1"/>
  <c r="W123" i="1" s="1"/>
  <c r="AK123" i="1"/>
  <c r="AL123" i="1"/>
  <c r="AT123" i="1"/>
  <c r="F141" i="1" s="1"/>
  <c r="BC123" i="1"/>
  <c r="F139" i="1" s="1"/>
  <c r="BD123" i="1"/>
  <c r="F148" i="1" s="1"/>
  <c r="BX123" i="1"/>
  <c r="CG123" i="1" s="1"/>
  <c r="BY123" i="1"/>
  <c r="BY117" i="1" s="1"/>
  <c r="BZ123" i="1"/>
  <c r="CA123" i="1"/>
  <c r="CA117" i="1" s="1"/>
  <c r="CB123" i="1"/>
  <c r="CC123" i="1"/>
  <c r="CD123" i="1"/>
  <c r="CD117" i="1" s="1"/>
  <c r="CJ123" i="1"/>
  <c r="CK123" i="1"/>
  <c r="CK117" i="1" s="1"/>
  <c r="CL123" i="1"/>
  <c r="CL117" i="1" s="1"/>
  <c r="CM123" i="1"/>
  <c r="CM117" i="1" s="1"/>
  <c r="F138" i="1"/>
  <c r="F146" i="1"/>
  <c r="B153" i="1"/>
  <c r="B26" i="1" s="1"/>
  <c r="C153" i="1"/>
  <c r="C26" i="1" s="1"/>
  <c r="D153" i="1"/>
  <c r="D26" i="1" s="1"/>
  <c r="F153" i="1"/>
  <c r="F26" i="1" s="1"/>
  <c r="G153" i="1"/>
  <c r="D183" i="1"/>
  <c r="B185" i="1"/>
  <c r="C185" i="1"/>
  <c r="E185" i="1"/>
  <c r="F185" i="1"/>
  <c r="Z185" i="1"/>
  <c r="AA185" i="1"/>
  <c r="AM185" i="1"/>
  <c r="AN185" i="1"/>
  <c r="BE185" i="1"/>
  <c r="BF185" i="1"/>
  <c r="BG185" i="1"/>
  <c r="BH185" i="1"/>
  <c r="BI185" i="1"/>
  <c r="BJ185" i="1"/>
  <c r="BK185" i="1"/>
  <c r="BL185" i="1"/>
  <c r="BM185" i="1"/>
  <c r="BN185" i="1"/>
  <c r="BO185" i="1"/>
  <c r="BP185" i="1"/>
  <c r="BQ185" i="1"/>
  <c r="BR185" i="1"/>
  <c r="BS185" i="1"/>
  <c r="BT185" i="1"/>
  <c r="BU185" i="1"/>
  <c r="BV185" i="1"/>
  <c r="BW185" i="1"/>
  <c r="CN185" i="1"/>
  <c r="CO185" i="1"/>
  <c r="CP185" i="1"/>
  <c r="CQ185" i="1"/>
  <c r="CR185" i="1"/>
  <c r="CS185" i="1"/>
  <c r="CT185" i="1"/>
  <c r="CU185" i="1"/>
  <c r="CV185" i="1"/>
  <c r="CW185" i="1"/>
  <c r="CX185" i="1"/>
  <c r="CY185" i="1"/>
  <c r="CZ185" i="1"/>
  <c r="DA185" i="1"/>
  <c r="DB185" i="1"/>
  <c r="DC185" i="1"/>
  <c r="DD185" i="1"/>
  <c r="DE185" i="1"/>
  <c r="DF185" i="1"/>
  <c r="DG185" i="1"/>
  <c r="DH185" i="1"/>
  <c r="DI185" i="1"/>
  <c r="DJ185" i="1"/>
  <c r="DK185" i="1"/>
  <c r="DL185" i="1"/>
  <c r="DM185" i="1"/>
  <c r="DN185" i="1"/>
  <c r="DO185" i="1"/>
  <c r="DP185" i="1"/>
  <c r="DQ185" i="1"/>
  <c r="DR185" i="1"/>
  <c r="DS185" i="1"/>
  <c r="DT185" i="1"/>
  <c r="DU185" i="1"/>
  <c r="DV185" i="1"/>
  <c r="DW185" i="1"/>
  <c r="DX185" i="1"/>
  <c r="DY185" i="1"/>
  <c r="DZ185" i="1"/>
  <c r="EA185" i="1"/>
  <c r="EB185" i="1"/>
  <c r="EC185" i="1"/>
  <c r="ED185" i="1"/>
  <c r="EE185" i="1"/>
  <c r="EF185" i="1"/>
  <c r="EG185" i="1"/>
  <c r="EH185" i="1"/>
  <c r="EI185" i="1"/>
  <c r="EJ185" i="1"/>
  <c r="EK185" i="1"/>
  <c r="EL185" i="1"/>
  <c r="EM185" i="1"/>
  <c r="EN185" i="1"/>
  <c r="EO185" i="1"/>
  <c r="EP185" i="1"/>
  <c r="EQ185" i="1"/>
  <c r="ER185" i="1"/>
  <c r="ES185" i="1"/>
  <c r="ET185" i="1"/>
  <c r="EU185" i="1"/>
  <c r="EV185" i="1"/>
  <c r="EW185" i="1"/>
  <c r="EX185" i="1"/>
  <c r="EY185" i="1"/>
  <c r="EZ185" i="1"/>
  <c r="FA185" i="1"/>
  <c r="FB185" i="1"/>
  <c r="FC185" i="1"/>
  <c r="FD185" i="1"/>
  <c r="FE185" i="1"/>
  <c r="FF185" i="1"/>
  <c r="FG185" i="1"/>
  <c r="FH185" i="1"/>
  <c r="FI185" i="1"/>
  <c r="FJ185" i="1"/>
  <c r="FK185" i="1"/>
  <c r="FL185" i="1"/>
  <c r="FM185" i="1"/>
  <c r="FN185" i="1"/>
  <c r="FO185" i="1"/>
  <c r="FP185" i="1"/>
  <c r="FQ185" i="1"/>
  <c r="FR185" i="1"/>
  <c r="FS185" i="1"/>
  <c r="FT185" i="1"/>
  <c r="FU185" i="1"/>
  <c r="FV185" i="1"/>
  <c r="FW185" i="1"/>
  <c r="FX185" i="1"/>
  <c r="FY185" i="1"/>
  <c r="FZ185" i="1"/>
  <c r="GA185" i="1"/>
  <c r="GB185" i="1"/>
  <c r="GC185" i="1"/>
  <c r="GD185" i="1"/>
  <c r="GE185" i="1"/>
  <c r="GF185" i="1"/>
  <c r="GG185" i="1"/>
  <c r="GH185" i="1"/>
  <c r="GI185" i="1"/>
  <c r="GJ185" i="1"/>
  <c r="GK185" i="1"/>
  <c r="GL185" i="1"/>
  <c r="GM185" i="1"/>
  <c r="GN185" i="1"/>
  <c r="GO185" i="1"/>
  <c r="GP185" i="1"/>
  <c r="GQ185" i="1"/>
  <c r="GR185" i="1"/>
  <c r="GS185" i="1"/>
  <c r="GT185" i="1"/>
  <c r="GU185" i="1"/>
  <c r="GV185" i="1"/>
  <c r="GW185" i="1"/>
  <c r="GX185" i="1"/>
  <c r="D187" i="1"/>
  <c r="V187" i="1"/>
  <c r="AI189" i="1" s="1"/>
  <c r="AC187" i="1"/>
  <c r="CQ187" i="1" s="1"/>
  <c r="P187" i="1" s="1"/>
  <c r="AE187" i="1"/>
  <c r="AF187" i="1"/>
  <c r="AG187" i="1"/>
  <c r="CU187" i="1" s="1"/>
  <c r="T187" i="1" s="1"/>
  <c r="AG189" i="1" s="1"/>
  <c r="AH187" i="1"/>
  <c r="CV187" i="1" s="1"/>
  <c r="U187" i="1" s="1"/>
  <c r="AI187" i="1"/>
  <c r="CW187" i="1" s="1"/>
  <c r="AJ187" i="1"/>
  <c r="CX187" i="1" s="1"/>
  <c r="W187" i="1" s="1"/>
  <c r="AJ189" i="1" s="1"/>
  <c r="CT187" i="1"/>
  <c r="S187" i="1" s="1"/>
  <c r="FR187" i="1"/>
  <c r="GL187" i="1"/>
  <c r="BZ189" i="1" s="1"/>
  <c r="GN187" i="1"/>
  <c r="GO187" i="1"/>
  <c r="CC189" i="1" s="1"/>
  <c r="GV187" i="1"/>
  <c r="HC187" i="1"/>
  <c r="GX187" i="1" s="1"/>
  <c r="CJ189" i="1" s="1"/>
  <c r="B189" i="1"/>
  <c r="C189" i="1"/>
  <c r="D189" i="1"/>
  <c r="D185" i="1" s="1"/>
  <c r="F189" i="1"/>
  <c r="G189" i="1"/>
  <c r="AO189" i="1"/>
  <c r="BX189" i="1"/>
  <c r="BY189" i="1"/>
  <c r="CB189" i="1"/>
  <c r="CK189" i="1"/>
  <c r="CL189" i="1"/>
  <c r="BC189" i="1" s="1"/>
  <c r="CM189" i="1"/>
  <c r="BD189" i="1" s="1"/>
  <c r="D219" i="1"/>
  <c r="E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BE221" i="1"/>
  <c r="BF221" i="1"/>
  <c r="BG221" i="1"/>
  <c r="BH221" i="1"/>
  <c r="BI221" i="1"/>
  <c r="BJ221" i="1"/>
  <c r="BK221" i="1"/>
  <c r="BL221" i="1"/>
  <c r="BM221" i="1"/>
  <c r="BN221" i="1"/>
  <c r="BO221" i="1"/>
  <c r="BP221" i="1"/>
  <c r="BQ221" i="1"/>
  <c r="BR221" i="1"/>
  <c r="BS221" i="1"/>
  <c r="BT221" i="1"/>
  <c r="BU221" i="1"/>
  <c r="BV221" i="1"/>
  <c r="BW221" i="1"/>
  <c r="BX221" i="1"/>
  <c r="BY221" i="1"/>
  <c r="BZ221" i="1"/>
  <c r="CA221" i="1"/>
  <c r="CB221" i="1"/>
  <c r="CC221" i="1"/>
  <c r="CD221" i="1"/>
  <c r="CE221" i="1"/>
  <c r="CF221" i="1"/>
  <c r="CG221" i="1"/>
  <c r="CH221" i="1"/>
  <c r="CI221" i="1"/>
  <c r="CJ221" i="1"/>
  <c r="CK221" i="1"/>
  <c r="CL221" i="1"/>
  <c r="CM221" i="1"/>
  <c r="CN221" i="1"/>
  <c r="CO221" i="1"/>
  <c r="CP221" i="1"/>
  <c r="CQ221" i="1"/>
  <c r="CR221" i="1"/>
  <c r="CS221" i="1"/>
  <c r="CT221" i="1"/>
  <c r="CU221" i="1"/>
  <c r="CV221" i="1"/>
  <c r="CW221" i="1"/>
  <c r="CX221" i="1"/>
  <c r="CY221" i="1"/>
  <c r="CZ221" i="1"/>
  <c r="DA221" i="1"/>
  <c r="DB221" i="1"/>
  <c r="DC221" i="1"/>
  <c r="DD221" i="1"/>
  <c r="DE221" i="1"/>
  <c r="DF221" i="1"/>
  <c r="DG221" i="1"/>
  <c r="DH221" i="1"/>
  <c r="DI221" i="1"/>
  <c r="DJ221" i="1"/>
  <c r="DK221" i="1"/>
  <c r="DL221" i="1"/>
  <c r="DM221" i="1"/>
  <c r="DN221" i="1"/>
  <c r="DO221" i="1"/>
  <c r="DP221" i="1"/>
  <c r="DQ221" i="1"/>
  <c r="DR221" i="1"/>
  <c r="DS221" i="1"/>
  <c r="DT221" i="1"/>
  <c r="DU221" i="1"/>
  <c r="DV221" i="1"/>
  <c r="DW221" i="1"/>
  <c r="DX221" i="1"/>
  <c r="DY221" i="1"/>
  <c r="DZ221" i="1"/>
  <c r="EA221" i="1"/>
  <c r="EB221" i="1"/>
  <c r="EC221" i="1"/>
  <c r="ED221" i="1"/>
  <c r="EE221" i="1"/>
  <c r="EF221" i="1"/>
  <c r="EG221" i="1"/>
  <c r="EH221" i="1"/>
  <c r="EI221" i="1"/>
  <c r="EJ221" i="1"/>
  <c r="EK221" i="1"/>
  <c r="EL221" i="1"/>
  <c r="EM221" i="1"/>
  <c r="EN221" i="1"/>
  <c r="EO221" i="1"/>
  <c r="EP221" i="1"/>
  <c r="EQ221" i="1"/>
  <c r="ER221" i="1"/>
  <c r="ES221" i="1"/>
  <c r="ET221" i="1"/>
  <c r="EU221" i="1"/>
  <c r="EV221" i="1"/>
  <c r="EW221" i="1"/>
  <c r="EX221" i="1"/>
  <c r="EY221" i="1"/>
  <c r="EZ221" i="1"/>
  <c r="FA221" i="1"/>
  <c r="FB221" i="1"/>
  <c r="FC221" i="1"/>
  <c r="FD221" i="1"/>
  <c r="FE221" i="1"/>
  <c r="FF221" i="1"/>
  <c r="FG221" i="1"/>
  <c r="FH221" i="1"/>
  <c r="FI221" i="1"/>
  <c r="FJ221" i="1"/>
  <c r="FK221" i="1"/>
  <c r="FL221" i="1"/>
  <c r="FM221" i="1"/>
  <c r="FN221" i="1"/>
  <c r="FO221" i="1"/>
  <c r="FP221" i="1"/>
  <c r="FQ221" i="1"/>
  <c r="FR221" i="1"/>
  <c r="FS221" i="1"/>
  <c r="FT221" i="1"/>
  <c r="FU221" i="1"/>
  <c r="FV221" i="1"/>
  <c r="FW221" i="1"/>
  <c r="FX221" i="1"/>
  <c r="FY221" i="1"/>
  <c r="FZ221" i="1"/>
  <c r="GA221" i="1"/>
  <c r="GB221" i="1"/>
  <c r="GC221" i="1"/>
  <c r="GD221" i="1"/>
  <c r="GE221" i="1"/>
  <c r="GF221" i="1"/>
  <c r="GG221" i="1"/>
  <c r="GH221" i="1"/>
  <c r="GI221" i="1"/>
  <c r="GJ221" i="1"/>
  <c r="GK221" i="1"/>
  <c r="GL221" i="1"/>
  <c r="GM221" i="1"/>
  <c r="GN221" i="1"/>
  <c r="GO221" i="1"/>
  <c r="GP221" i="1"/>
  <c r="GQ221" i="1"/>
  <c r="GR221" i="1"/>
  <c r="GS221" i="1"/>
  <c r="GT221" i="1"/>
  <c r="GU221" i="1"/>
  <c r="GV221" i="1"/>
  <c r="GW221" i="1"/>
  <c r="GX221" i="1"/>
  <c r="D223" i="1"/>
  <c r="E225" i="1"/>
  <c r="Z225" i="1"/>
  <c r="AA225" i="1"/>
  <c r="AM225" i="1"/>
  <c r="AN225" i="1"/>
  <c r="BE225" i="1"/>
  <c r="BF225" i="1"/>
  <c r="BG225" i="1"/>
  <c r="BH225" i="1"/>
  <c r="BI225" i="1"/>
  <c r="BJ225" i="1"/>
  <c r="BK225" i="1"/>
  <c r="BL225" i="1"/>
  <c r="BM225" i="1"/>
  <c r="BN225" i="1"/>
  <c r="BO225" i="1"/>
  <c r="BP225" i="1"/>
  <c r="BQ225" i="1"/>
  <c r="BR225" i="1"/>
  <c r="BS225" i="1"/>
  <c r="BT225" i="1"/>
  <c r="BU225" i="1"/>
  <c r="BV225" i="1"/>
  <c r="BW225" i="1"/>
  <c r="CN225" i="1"/>
  <c r="CO225" i="1"/>
  <c r="CP225" i="1"/>
  <c r="CQ225" i="1"/>
  <c r="CR225" i="1"/>
  <c r="CS225" i="1"/>
  <c r="CT225" i="1"/>
  <c r="CU225" i="1"/>
  <c r="CV225" i="1"/>
  <c r="CW225" i="1"/>
  <c r="CX225" i="1"/>
  <c r="CY225" i="1"/>
  <c r="CZ225" i="1"/>
  <c r="DA225" i="1"/>
  <c r="DB225" i="1"/>
  <c r="DC225" i="1"/>
  <c r="DD225" i="1"/>
  <c r="DE225" i="1"/>
  <c r="DF225" i="1"/>
  <c r="DG225" i="1"/>
  <c r="DH225" i="1"/>
  <c r="DI225" i="1"/>
  <c r="DJ225" i="1"/>
  <c r="DK225" i="1"/>
  <c r="DL225" i="1"/>
  <c r="DM225" i="1"/>
  <c r="DN225" i="1"/>
  <c r="DO225" i="1"/>
  <c r="DP225" i="1"/>
  <c r="DQ225" i="1"/>
  <c r="DR225" i="1"/>
  <c r="DS225" i="1"/>
  <c r="DT225" i="1"/>
  <c r="DU225" i="1"/>
  <c r="DV225" i="1"/>
  <c r="DW225" i="1"/>
  <c r="DX225" i="1"/>
  <c r="DY225" i="1"/>
  <c r="DZ225" i="1"/>
  <c r="EA225" i="1"/>
  <c r="EB225" i="1"/>
  <c r="EC225" i="1"/>
  <c r="ED225" i="1"/>
  <c r="EE225" i="1"/>
  <c r="EF225" i="1"/>
  <c r="EG225" i="1"/>
  <c r="EH225" i="1"/>
  <c r="EI225" i="1"/>
  <c r="EJ225" i="1"/>
  <c r="EK225" i="1"/>
  <c r="EL225" i="1"/>
  <c r="EM225" i="1"/>
  <c r="EN225" i="1"/>
  <c r="EO225" i="1"/>
  <c r="EP225" i="1"/>
  <c r="EQ225" i="1"/>
  <c r="ER225" i="1"/>
  <c r="ES225" i="1"/>
  <c r="ET225" i="1"/>
  <c r="EU225" i="1"/>
  <c r="EV225" i="1"/>
  <c r="EW225" i="1"/>
  <c r="EX225" i="1"/>
  <c r="EY225" i="1"/>
  <c r="EZ225" i="1"/>
  <c r="FA225" i="1"/>
  <c r="FB225" i="1"/>
  <c r="FC225" i="1"/>
  <c r="FD225" i="1"/>
  <c r="FE225" i="1"/>
  <c r="FF225" i="1"/>
  <c r="FG225" i="1"/>
  <c r="FH225" i="1"/>
  <c r="FI225" i="1"/>
  <c r="FJ225" i="1"/>
  <c r="FK225" i="1"/>
  <c r="FL225" i="1"/>
  <c r="FM225" i="1"/>
  <c r="FN225" i="1"/>
  <c r="FO225" i="1"/>
  <c r="FP225" i="1"/>
  <c r="FQ225" i="1"/>
  <c r="FR225" i="1"/>
  <c r="FS225" i="1"/>
  <c r="FT225" i="1"/>
  <c r="FU225" i="1"/>
  <c r="FV225" i="1"/>
  <c r="FW225" i="1"/>
  <c r="FX225" i="1"/>
  <c r="FY225" i="1"/>
  <c r="FZ225" i="1"/>
  <c r="GA225" i="1"/>
  <c r="GB225" i="1"/>
  <c r="GC225" i="1"/>
  <c r="GD225" i="1"/>
  <c r="GE225" i="1"/>
  <c r="GF225" i="1"/>
  <c r="GG225" i="1"/>
  <c r="GH225" i="1"/>
  <c r="GI225" i="1"/>
  <c r="GJ225" i="1"/>
  <c r="GK225" i="1"/>
  <c r="GL225" i="1"/>
  <c r="GM225" i="1"/>
  <c r="GN225" i="1"/>
  <c r="GO225" i="1"/>
  <c r="GP225" i="1"/>
  <c r="GQ225" i="1"/>
  <c r="GR225" i="1"/>
  <c r="GS225" i="1"/>
  <c r="GT225" i="1"/>
  <c r="GU225" i="1"/>
  <c r="GV225" i="1"/>
  <c r="GW225" i="1"/>
  <c r="GX225" i="1"/>
  <c r="D227" i="1"/>
  <c r="R227" i="1"/>
  <c r="GK227" i="1" s="1"/>
  <c r="S227" i="1"/>
  <c r="AC227" i="1"/>
  <c r="CQ227" i="1" s="1"/>
  <c r="P227" i="1" s="1"/>
  <c r="AE227" i="1"/>
  <c r="AD227" i="1" s="1"/>
  <c r="AF227" i="1"/>
  <c r="AG227" i="1"/>
  <c r="CU227" i="1" s="1"/>
  <c r="T227" i="1" s="1"/>
  <c r="AH227" i="1"/>
  <c r="AI227" i="1"/>
  <c r="AJ227" i="1"/>
  <c r="CX227" i="1" s="1"/>
  <c r="W227" i="1" s="1"/>
  <c r="CR227" i="1"/>
  <c r="Q227" i="1" s="1"/>
  <c r="CS227" i="1"/>
  <c r="CT227" i="1"/>
  <c r="CV227" i="1"/>
  <c r="U227" i="1" s="1"/>
  <c r="CW227" i="1"/>
  <c r="V227" i="1" s="1"/>
  <c r="FR227" i="1"/>
  <c r="GL227" i="1"/>
  <c r="GN227" i="1"/>
  <c r="GO227" i="1"/>
  <c r="GV227" i="1"/>
  <c r="HC227" i="1" s="1"/>
  <c r="GX227" i="1" s="1"/>
  <c r="D228" i="1"/>
  <c r="I228" i="1"/>
  <c r="V228" i="1" s="1"/>
  <c r="K228" i="1"/>
  <c r="AC228" i="1"/>
  <c r="CQ228" i="1" s="1"/>
  <c r="AE228" i="1"/>
  <c r="AF228" i="1"/>
  <c r="AG228" i="1"/>
  <c r="CU228" i="1" s="1"/>
  <c r="AH228" i="1"/>
  <c r="AI228" i="1"/>
  <c r="AJ228" i="1"/>
  <c r="CT228" i="1"/>
  <c r="CV228" i="1"/>
  <c r="CW228" i="1"/>
  <c r="CX228" i="1"/>
  <c r="FR228" i="1"/>
  <c r="GL228" i="1"/>
  <c r="GN228" i="1"/>
  <c r="GO228" i="1"/>
  <c r="GV228" i="1"/>
  <c r="HC228" i="1" s="1"/>
  <c r="D229" i="1"/>
  <c r="I229" i="1"/>
  <c r="K229" i="1"/>
  <c r="AC229" i="1"/>
  <c r="AE229" i="1"/>
  <c r="AD229" i="1" s="1"/>
  <c r="AF229" i="1"/>
  <c r="CT229" i="1" s="1"/>
  <c r="AG229" i="1"/>
  <c r="CU229" i="1" s="1"/>
  <c r="AH229" i="1"/>
  <c r="CV229" i="1" s="1"/>
  <c r="AI229" i="1"/>
  <c r="CW229" i="1" s="1"/>
  <c r="V229" i="1" s="1"/>
  <c r="AJ229" i="1"/>
  <c r="CX229" i="1" s="1"/>
  <c r="FR229" i="1"/>
  <c r="GL229" i="1"/>
  <c r="GN229" i="1"/>
  <c r="GO229" i="1"/>
  <c r="GV229" i="1"/>
  <c r="HC229" i="1"/>
  <c r="GX229" i="1" s="1"/>
  <c r="D230" i="1"/>
  <c r="AC230" i="1"/>
  <c r="CQ230" i="1" s="1"/>
  <c r="P230" i="1" s="1"/>
  <c r="AE230" i="1"/>
  <c r="AF230" i="1"/>
  <c r="AG230" i="1"/>
  <c r="AH230" i="1"/>
  <c r="CV230" i="1" s="1"/>
  <c r="U230" i="1" s="1"/>
  <c r="AI230" i="1"/>
  <c r="CW230" i="1" s="1"/>
  <c r="V230" i="1" s="1"/>
  <c r="AJ230" i="1"/>
  <c r="CX230" i="1" s="1"/>
  <c r="W230" i="1" s="1"/>
  <c r="CT230" i="1"/>
  <c r="S230" i="1" s="1"/>
  <c r="CY230" i="1" s="1"/>
  <c r="X230" i="1" s="1"/>
  <c r="CU230" i="1"/>
  <c r="T230" i="1" s="1"/>
  <c r="FR230" i="1"/>
  <c r="GL230" i="1"/>
  <c r="GN230" i="1"/>
  <c r="GO230" i="1"/>
  <c r="GV230" i="1"/>
  <c r="HC230" i="1"/>
  <c r="GX230" i="1" s="1"/>
  <c r="D231" i="1"/>
  <c r="AC231" i="1"/>
  <c r="CQ231" i="1" s="1"/>
  <c r="P231" i="1" s="1"/>
  <c r="AE231" i="1"/>
  <c r="AF231" i="1"/>
  <c r="CT231" i="1" s="1"/>
  <c r="S231" i="1" s="1"/>
  <c r="CZ231" i="1" s="1"/>
  <c r="Y231" i="1" s="1"/>
  <c r="AG231" i="1"/>
  <c r="AH231" i="1"/>
  <c r="AI231" i="1"/>
  <c r="CW231" i="1" s="1"/>
  <c r="V231" i="1" s="1"/>
  <c r="AJ231" i="1"/>
  <c r="CU231" i="1"/>
  <c r="T231" i="1" s="1"/>
  <c r="CV231" i="1"/>
  <c r="U231" i="1" s="1"/>
  <c r="CX231" i="1"/>
  <c r="W231" i="1" s="1"/>
  <c r="CY231" i="1"/>
  <c r="X231" i="1" s="1"/>
  <c r="FR231" i="1"/>
  <c r="GL231" i="1"/>
  <c r="GN231" i="1"/>
  <c r="GO231" i="1"/>
  <c r="GV231" i="1"/>
  <c r="HC231" i="1" s="1"/>
  <c r="GX231" i="1" s="1"/>
  <c r="D232" i="1"/>
  <c r="S232" i="1"/>
  <c r="V232" i="1"/>
  <c r="W232" i="1"/>
  <c r="AC232" i="1"/>
  <c r="CQ232" i="1" s="1"/>
  <c r="P232" i="1" s="1"/>
  <c r="AE232" i="1"/>
  <c r="AF232" i="1"/>
  <c r="AG232" i="1"/>
  <c r="CU232" i="1" s="1"/>
  <c r="T232" i="1" s="1"/>
  <c r="AH232" i="1"/>
  <c r="CV232" i="1" s="1"/>
  <c r="U232" i="1" s="1"/>
  <c r="AI232" i="1"/>
  <c r="CW232" i="1" s="1"/>
  <c r="AJ232" i="1"/>
  <c r="CX232" i="1" s="1"/>
  <c r="CR232" i="1"/>
  <c r="Q232" i="1" s="1"/>
  <c r="AD237" i="1" s="1"/>
  <c r="CS232" i="1"/>
  <c r="CT232" i="1"/>
  <c r="FR232" i="1"/>
  <c r="BY237" i="1" s="1"/>
  <c r="GL232" i="1"/>
  <c r="GN232" i="1"/>
  <c r="GO232" i="1"/>
  <c r="GV232" i="1"/>
  <c r="HC232" i="1" s="1"/>
  <c r="GX232" i="1" s="1"/>
  <c r="D233" i="1"/>
  <c r="V233" i="1"/>
  <c r="AC233" i="1"/>
  <c r="AD233" i="1"/>
  <c r="AE233" i="1"/>
  <c r="AF233" i="1"/>
  <c r="CT233" i="1" s="1"/>
  <c r="S233" i="1" s="1"/>
  <c r="AG233" i="1"/>
  <c r="CU233" i="1" s="1"/>
  <c r="T233" i="1" s="1"/>
  <c r="AH233" i="1"/>
  <c r="AI233" i="1"/>
  <c r="CW233" i="1" s="1"/>
  <c r="AJ233" i="1"/>
  <c r="CR233" i="1"/>
  <c r="Q233" i="1" s="1"/>
  <c r="CS233" i="1"/>
  <c r="R233" i="1" s="1"/>
  <c r="GK233" i="1" s="1"/>
  <c r="CV233" i="1"/>
  <c r="U233" i="1" s="1"/>
  <c r="CX233" i="1"/>
  <c r="W233" i="1" s="1"/>
  <c r="FR233" i="1"/>
  <c r="GL233" i="1"/>
  <c r="GN233" i="1"/>
  <c r="GO233" i="1"/>
  <c r="GV233" i="1"/>
  <c r="HC233" i="1" s="1"/>
  <c r="GX233" i="1" s="1"/>
  <c r="D234" i="1"/>
  <c r="AC234" i="1"/>
  <c r="CQ234" i="1" s="1"/>
  <c r="P234" i="1" s="1"/>
  <c r="AE234" i="1"/>
  <c r="CS234" i="1" s="1"/>
  <c r="R234" i="1" s="1"/>
  <c r="GK234" i="1" s="1"/>
  <c r="AF234" i="1"/>
  <c r="CT234" i="1" s="1"/>
  <c r="S234" i="1" s="1"/>
  <c r="CY234" i="1" s="1"/>
  <c r="X234" i="1" s="1"/>
  <c r="AG234" i="1"/>
  <c r="CU234" i="1" s="1"/>
  <c r="T234" i="1" s="1"/>
  <c r="AH234" i="1"/>
  <c r="CV234" i="1" s="1"/>
  <c r="U234" i="1" s="1"/>
  <c r="AI234" i="1"/>
  <c r="CW234" i="1" s="1"/>
  <c r="V234" i="1" s="1"/>
  <c r="AJ234" i="1"/>
  <c r="CX234" i="1" s="1"/>
  <c r="W234" i="1" s="1"/>
  <c r="CR234" i="1"/>
  <c r="Q234" i="1" s="1"/>
  <c r="FR234" i="1"/>
  <c r="GL234" i="1"/>
  <c r="GN234" i="1"/>
  <c r="GO234" i="1"/>
  <c r="GV234" i="1"/>
  <c r="HC234" i="1" s="1"/>
  <c r="GX234" i="1" s="1"/>
  <c r="D235" i="1"/>
  <c r="AC235" i="1"/>
  <c r="CQ235" i="1" s="1"/>
  <c r="P235" i="1" s="1"/>
  <c r="AE235" i="1"/>
  <c r="AF235" i="1"/>
  <c r="AG235" i="1"/>
  <c r="CU235" i="1" s="1"/>
  <c r="T235" i="1" s="1"/>
  <c r="AH235" i="1"/>
  <c r="AI235" i="1"/>
  <c r="AJ235" i="1"/>
  <c r="CX235" i="1" s="1"/>
  <c r="W235" i="1" s="1"/>
  <c r="CR235" i="1"/>
  <c r="Q235" i="1" s="1"/>
  <c r="CS235" i="1"/>
  <c r="CT235" i="1"/>
  <c r="S235" i="1" s="1"/>
  <c r="CV235" i="1"/>
  <c r="U235" i="1" s="1"/>
  <c r="CW235" i="1"/>
  <c r="V235" i="1" s="1"/>
  <c r="AI237" i="1" s="1"/>
  <c r="V237" i="1" s="1"/>
  <c r="FR235" i="1"/>
  <c r="GL235" i="1"/>
  <c r="GN235" i="1"/>
  <c r="GO235" i="1"/>
  <c r="GV235" i="1"/>
  <c r="HC235" i="1" s="1"/>
  <c r="GX235" i="1" s="1"/>
  <c r="B237" i="1"/>
  <c r="B225" i="1" s="1"/>
  <c r="C237" i="1"/>
  <c r="C225" i="1" s="1"/>
  <c r="D237" i="1"/>
  <c r="D225" i="1" s="1"/>
  <c r="F237" i="1"/>
  <c r="F225" i="1" s="1"/>
  <c r="G237" i="1"/>
  <c r="G225" i="1" s="1"/>
  <c r="BB237" i="1"/>
  <c r="BC237" i="1"/>
  <c r="BX237" i="1"/>
  <c r="CC237" i="1"/>
  <c r="CK237" i="1"/>
  <c r="CK225" i="1" s="1"/>
  <c r="CL237" i="1"/>
  <c r="CL225" i="1" s="1"/>
  <c r="CM237" i="1"/>
  <c r="D267" i="1"/>
  <c r="B269" i="1"/>
  <c r="E269" i="1"/>
  <c r="F269" i="1"/>
  <c r="Z269" i="1"/>
  <c r="AA269" i="1"/>
  <c r="AM269" i="1"/>
  <c r="AN269" i="1"/>
  <c r="BE269" i="1"/>
  <c r="BF269" i="1"/>
  <c r="BG269" i="1"/>
  <c r="BH269" i="1"/>
  <c r="BI269" i="1"/>
  <c r="BJ269" i="1"/>
  <c r="BK269" i="1"/>
  <c r="BL269" i="1"/>
  <c r="BM269" i="1"/>
  <c r="BN269" i="1"/>
  <c r="BO269" i="1"/>
  <c r="BP269" i="1"/>
  <c r="BQ269" i="1"/>
  <c r="BR269" i="1"/>
  <c r="BS269" i="1"/>
  <c r="BT269" i="1"/>
  <c r="BU269" i="1"/>
  <c r="BV269" i="1"/>
  <c r="BW269" i="1"/>
  <c r="CN269" i="1"/>
  <c r="CO269" i="1"/>
  <c r="CP269" i="1"/>
  <c r="CQ269" i="1"/>
  <c r="CR269" i="1"/>
  <c r="CS269" i="1"/>
  <c r="CT269" i="1"/>
  <c r="CU269" i="1"/>
  <c r="CV269" i="1"/>
  <c r="CW269" i="1"/>
  <c r="CX269" i="1"/>
  <c r="CY269" i="1"/>
  <c r="CZ269" i="1"/>
  <c r="DA269" i="1"/>
  <c r="DB269" i="1"/>
  <c r="DC269" i="1"/>
  <c r="DD269" i="1"/>
  <c r="DE269" i="1"/>
  <c r="DF269" i="1"/>
  <c r="DG269" i="1"/>
  <c r="DH269" i="1"/>
  <c r="DI269" i="1"/>
  <c r="DJ269" i="1"/>
  <c r="DK269" i="1"/>
  <c r="DL269" i="1"/>
  <c r="DM269" i="1"/>
  <c r="DN269" i="1"/>
  <c r="DO269" i="1"/>
  <c r="DP269" i="1"/>
  <c r="DQ269" i="1"/>
  <c r="DR269" i="1"/>
  <c r="DS269" i="1"/>
  <c r="DT269" i="1"/>
  <c r="DU269" i="1"/>
  <c r="DV269" i="1"/>
  <c r="DW269" i="1"/>
  <c r="DX269" i="1"/>
  <c r="DY269" i="1"/>
  <c r="DZ269" i="1"/>
  <c r="EA269" i="1"/>
  <c r="EB269" i="1"/>
  <c r="EC269" i="1"/>
  <c r="ED269" i="1"/>
  <c r="EE269" i="1"/>
  <c r="EF269" i="1"/>
  <c r="EG269" i="1"/>
  <c r="EH269" i="1"/>
  <c r="EI269" i="1"/>
  <c r="EJ269" i="1"/>
  <c r="EK269" i="1"/>
  <c r="EL269" i="1"/>
  <c r="EM269" i="1"/>
  <c r="EN269" i="1"/>
  <c r="EO269" i="1"/>
  <c r="EP269" i="1"/>
  <c r="EQ269" i="1"/>
  <c r="ER269" i="1"/>
  <c r="ES269" i="1"/>
  <c r="ET269" i="1"/>
  <c r="EU269" i="1"/>
  <c r="EV269" i="1"/>
  <c r="EW269" i="1"/>
  <c r="EX269" i="1"/>
  <c r="EY269" i="1"/>
  <c r="EZ269" i="1"/>
  <c r="FA269" i="1"/>
  <c r="FB269" i="1"/>
  <c r="FC269" i="1"/>
  <c r="FD269" i="1"/>
  <c r="FE269" i="1"/>
  <c r="FF269" i="1"/>
  <c r="FG269" i="1"/>
  <c r="FH269" i="1"/>
  <c r="FI269" i="1"/>
  <c r="FJ269" i="1"/>
  <c r="FK269" i="1"/>
  <c r="FL269" i="1"/>
  <c r="FM269" i="1"/>
  <c r="FN269" i="1"/>
  <c r="FO269" i="1"/>
  <c r="FP269" i="1"/>
  <c r="FQ269" i="1"/>
  <c r="FR269" i="1"/>
  <c r="FS269" i="1"/>
  <c r="FT269" i="1"/>
  <c r="FU269" i="1"/>
  <c r="FV269" i="1"/>
  <c r="FW269" i="1"/>
  <c r="FX269" i="1"/>
  <c r="FY269" i="1"/>
  <c r="FZ269" i="1"/>
  <c r="GA269" i="1"/>
  <c r="GB269" i="1"/>
  <c r="GC269" i="1"/>
  <c r="GD269" i="1"/>
  <c r="GE269" i="1"/>
  <c r="GF269" i="1"/>
  <c r="GG269" i="1"/>
  <c r="GH269" i="1"/>
  <c r="GI269" i="1"/>
  <c r="GJ269" i="1"/>
  <c r="GK269" i="1"/>
  <c r="GL269" i="1"/>
  <c r="GM269" i="1"/>
  <c r="GN269" i="1"/>
  <c r="GO269" i="1"/>
  <c r="GP269" i="1"/>
  <c r="GQ269" i="1"/>
  <c r="GR269" i="1"/>
  <c r="GS269" i="1"/>
  <c r="GT269" i="1"/>
  <c r="GU269" i="1"/>
  <c r="GV269" i="1"/>
  <c r="GW269" i="1"/>
  <c r="GX269" i="1"/>
  <c r="D271" i="1"/>
  <c r="AC271" i="1"/>
  <c r="AE271" i="1"/>
  <c r="AF271" i="1"/>
  <c r="CT271" i="1" s="1"/>
  <c r="S271" i="1" s="1"/>
  <c r="AG271" i="1"/>
  <c r="CU271" i="1" s="1"/>
  <c r="T271" i="1" s="1"/>
  <c r="AH271" i="1"/>
  <c r="CV271" i="1" s="1"/>
  <c r="U271" i="1" s="1"/>
  <c r="AI271" i="1"/>
  <c r="CW271" i="1" s="1"/>
  <c r="V271" i="1" s="1"/>
  <c r="AJ271" i="1"/>
  <c r="CQ271" i="1"/>
  <c r="P271" i="1" s="1"/>
  <c r="CX271" i="1"/>
  <c r="W271" i="1" s="1"/>
  <c r="FR271" i="1"/>
  <c r="GL271" i="1"/>
  <c r="GN271" i="1"/>
  <c r="GO271" i="1"/>
  <c r="GV271" i="1"/>
  <c r="HC271" i="1" s="1"/>
  <c r="GX271" i="1" s="1"/>
  <c r="D272" i="1"/>
  <c r="P272" i="1"/>
  <c r="AC272" i="1"/>
  <c r="AE272" i="1"/>
  <c r="AF272" i="1"/>
  <c r="AG272" i="1"/>
  <c r="CU272" i="1" s="1"/>
  <c r="T272" i="1" s="1"/>
  <c r="AG276" i="1" s="1"/>
  <c r="AH272" i="1"/>
  <c r="AI272" i="1"/>
  <c r="CW272" i="1" s="1"/>
  <c r="V272" i="1" s="1"/>
  <c r="AI276" i="1" s="1"/>
  <c r="AJ272" i="1"/>
  <c r="CX272" i="1" s="1"/>
  <c r="W272" i="1" s="1"/>
  <c r="CQ272" i="1"/>
  <c r="CV272" i="1"/>
  <c r="U272" i="1" s="1"/>
  <c r="FR272" i="1"/>
  <c r="BY276" i="1" s="1"/>
  <c r="GL272" i="1"/>
  <c r="GN272" i="1"/>
  <c r="GO272" i="1"/>
  <c r="GV272" i="1"/>
  <c r="HC272" i="1"/>
  <c r="GX272" i="1" s="1"/>
  <c r="CJ276" i="1" s="1"/>
  <c r="D273" i="1"/>
  <c r="AC273" i="1"/>
  <c r="AE273" i="1"/>
  <c r="AD273" i="1" s="1"/>
  <c r="AF273" i="1"/>
  <c r="CT273" i="1" s="1"/>
  <c r="S273" i="1" s="1"/>
  <c r="AG273" i="1"/>
  <c r="AH273" i="1"/>
  <c r="CV273" i="1" s="1"/>
  <c r="U273" i="1" s="1"/>
  <c r="AI273" i="1"/>
  <c r="AJ273" i="1"/>
  <c r="CX273" i="1" s="1"/>
  <c r="W273" i="1" s="1"/>
  <c r="CQ273" i="1"/>
  <c r="P273" i="1" s="1"/>
  <c r="CS273" i="1"/>
  <c r="R273" i="1" s="1"/>
  <c r="GK273" i="1" s="1"/>
  <c r="CU273" i="1"/>
  <c r="T273" i="1" s="1"/>
  <c r="CW273" i="1"/>
  <c r="V273" i="1" s="1"/>
  <c r="FR273" i="1"/>
  <c r="GL273" i="1"/>
  <c r="GN273" i="1"/>
  <c r="GO273" i="1"/>
  <c r="GV273" i="1"/>
  <c r="HC273" i="1"/>
  <c r="GX273" i="1" s="1"/>
  <c r="D274" i="1"/>
  <c r="AC274" i="1"/>
  <c r="CQ274" i="1" s="1"/>
  <c r="P274" i="1" s="1"/>
  <c r="AD274" i="1"/>
  <c r="AE274" i="1"/>
  <c r="AF274" i="1"/>
  <c r="AG274" i="1"/>
  <c r="CU274" i="1" s="1"/>
  <c r="T274" i="1" s="1"/>
  <c r="AH274" i="1"/>
  <c r="CV274" i="1" s="1"/>
  <c r="U274" i="1" s="1"/>
  <c r="AI274" i="1"/>
  <c r="CW274" i="1" s="1"/>
  <c r="V274" i="1" s="1"/>
  <c r="AJ274" i="1"/>
  <c r="CX274" i="1" s="1"/>
  <c r="W274" i="1" s="1"/>
  <c r="FR274" i="1"/>
  <c r="GL274" i="1"/>
  <c r="GN274" i="1"/>
  <c r="GO274" i="1"/>
  <c r="GV274" i="1"/>
  <c r="HC274" i="1" s="1"/>
  <c r="GX274" i="1"/>
  <c r="B276" i="1"/>
  <c r="C276" i="1"/>
  <c r="C269" i="1" s="1"/>
  <c r="D276" i="1"/>
  <c r="D269" i="1" s="1"/>
  <c r="F276" i="1"/>
  <c r="G276" i="1"/>
  <c r="AH276" i="1"/>
  <c r="BB276" i="1"/>
  <c r="BB269" i="1" s="1"/>
  <c r="BC276" i="1"/>
  <c r="BC269" i="1" s="1"/>
  <c r="BX276" i="1"/>
  <c r="CK276" i="1"/>
  <c r="CK269" i="1" s="1"/>
  <c r="CL276" i="1"/>
  <c r="CL269" i="1" s="1"/>
  <c r="CM276" i="1"/>
  <c r="CM269" i="1" s="1"/>
  <c r="B306" i="1"/>
  <c r="B221" i="1" s="1"/>
  <c r="C306" i="1"/>
  <c r="C221" i="1" s="1"/>
  <c r="D306" i="1"/>
  <c r="D221" i="1" s="1"/>
  <c r="F306" i="1"/>
  <c r="F221" i="1" s="1"/>
  <c r="G306" i="1"/>
  <c r="D336" i="1"/>
  <c r="E338" i="1"/>
  <c r="Z338" i="1"/>
  <c r="AA338" i="1"/>
  <c r="AB338" i="1"/>
  <c r="AC338" i="1"/>
  <c r="AD338" i="1"/>
  <c r="AE338" i="1"/>
  <c r="AF338" i="1"/>
  <c r="AG338" i="1"/>
  <c r="AH338" i="1"/>
  <c r="AI338" i="1"/>
  <c r="AJ338" i="1"/>
  <c r="AK338" i="1"/>
  <c r="AL338" i="1"/>
  <c r="AM338" i="1"/>
  <c r="AN338" i="1"/>
  <c r="BE338" i="1"/>
  <c r="BF338" i="1"/>
  <c r="BG338" i="1"/>
  <c r="BH338" i="1"/>
  <c r="BI338" i="1"/>
  <c r="BJ338" i="1"/>
  <c r="BK338" i="1"/>
  <c r="BL338" i="1"/>
  <c r="BM338" i="1"/>
  <c r="BN338" i="1"/>
  <c r="BO338" i="1"/>
  <c r="BP338" i="1"/>
  <c r="BQ338" i="1"/>
  <c r="BR338" i="1"/>
  <c r="BS338" i="1"/>
  <c r="BT338" i="1"/>
  <c r="BU338" i="1"/>
  <c r="BV338" i="1"/>
  <c r="BW338" i="1"/>
  <c r="BX338" i="1"/>
  <c r="BY338" i="1"/>
  <c r="BZ338" i="1"/>
  <c r="CA338" i="1"/>
  <c r="CB338" i="1"/>
  <c r="CC338" i="1"/>
  <c r="CD338" i="1"/>
  <c r="CE338" i="1"/>
  <c r="CF338" i="1"/>
  <c r="CG338" i="1"/>
  <c r="CH338" i="1"/>
  <c r="CI338" i="1"/>
  <c r="CJ338" i="1"/>
  <c r="CK338" i="1"/>
  <c r="CL338" i="1"/>
  <c r="CM338" i="1"/>
  <c r="CN338" i="1"/>
  <c r="CO338" i="1"/>
  <c r="CP338" i="1"/>
  <c r="CQ338" i="1"/>
  <c r="CR338" i="1"/>
  <c r="CS338" i="1"/>
  <c r="CT338" i="1"/>
  <c r="CU338" i="1"/>
  <c r="CV338" i="1"/>
  <c r="CW338" i="1"/>
  <c r="CX338" i="1"/>
  <c r="CY338" i="1"/>
  <c r="CZ338" i="1"/>
  <c r="DA338" i="1"/>
  <c r="DB338" i="1"/>
  <c r="DC338" i="1"/>
  <c r="DD338" i="1"/>
  <c r="DE338" i="1"/>
  <c r="DF338" i="1"/>
  <c r="DG338" i="1"/>
  <c r="DH338" i="1"/>
  <c r="DI338" i="1"/>
  <c r="DJ338" i="1"/>
  <c r="DK338" i="1"/>
  <c r="DL338" i="1"/>
  <c r="DM338" i="1"/>
  <c r="DN338" i="1"/>
  <c r="DO338" i="1"/>
  <c r="DP338" i="1"/>
  <c r="DQ338" i="1"/>
  <c r="DR338" i="1"/>
  <c r="DS338" i="1"/>
  <c r="DT338" i="1"/>
  <c r="DU338" i="1"/>
  <c r="DV338" i="1"/>
  <c r="DW338" i="1"/>
  <c r="DX338" i="1"/>
  <c r="DY338" i="1"/>
  <c r="DZ338" i="1"/>
  <c r="EA338" i="1"/>
  <c r="EB338" i="1"/>
  <c r="EC338" i="1"/>
  <c r="ED338" i="1"/>
  <c r="EE338" i="1"/>
  <c r="EF338" i="1"/>
  <c r="EG338" i="1"/>
  <c r="EH338" i="1"/>
  <c r="EI338" i="1"/>
  <c r="EJ338" i="1"/>
  <c r="EK338" i="1"/>
  <c r="EL338" i="1"/>
  <c r="EM338" i="1"/>
  <c r="EN338" i="1"/>
  <c r="EO338" i="1"/>
  <c r="EP338" i="1"/>
  <c r="EQ338" i="1"/>
  <c r="ER338" i="1"/>
  <c r="ES338" i="1"/>
  <c r="ET338" i="1"/>
  <c r="EU338" i="1"/>
  <c r="EV338" i="1"/>
  <c r="EW338" i="1"/>
  <c r="EX338" i="1"/>
  <c r="EY338" i="1"/>
  <c r="EZ338" i="1"/>
  <c r="FA338" i="1"/>
  <c r="FB338" i="1"/>
  <c r="FC338" i="1"/>
  <c r="FD338" i="1"/>
  <c r="FE338" i="1"/>
  <c r="FF338" i="1"/>
  <c r="FG338" i="1"/>
  <c r="FH338" i="1"/>
  <c r="FI338" i="1"/>
  <c r="FJ338" i="1"/>
  <c r="FK338" i="1"/>
  <c r="FL338" i="1"/>
  <c r="FM338" i="1"/>
  <c r="FN338" i="1"/>
  <c r="FO338" i="1"/>
  <c r="FP338" i="1"/>
  <c r="FQ338" i="1"/>
  <c r="FR338" i="1"/>
  <c r="FS338" i="1"/>
  <c r="FT338" i="1"/>
  <c r="FU338" i="1"/>
  <c r="FV338" i="1"/>
  <c r="FW338" i="1"/>
  <c r="FX338" i="1"/>
  <c r="FY338" i="1"/>
  <c r="FZ338" i="1"/>
  <c r="GA338" i="1"/>
  <c r="GB338" i="1"/>
  <c r="GC338" i="1"/>
  <c r="GD338" i="1"/>
  <c r="GE338" i="1"/>
  <c r="GF338" i="1"/>
  <c r="GG338" i="1"/>
  <c r="GH338" i="1"/>
  <c r="GI338" i="1"/>
  <c r="GJ338" i="1"/>
  <c r="GK338" i="1"/>
  <c r="GL338" i="1"/>
  <c r="GM338" i="1"/>
  <c r="GN338" i="1"/>
  <c r="GO338" i="1"/>
  <c r="GP338" i="1"/>
  <c r="GQ338" i="1"/>
  <c r="GR338" i="1"/>
  <c r="GS338" i="1"/>
  <c r="GT338" i="1"/>
  <c r="GU338" i="1"/>
  <c r="GV338" i="1"/>
  <c r="GW338" i="1"/>
  <c r="GX338" i="1"/>
  <c r="D340" i="1"/>
  <c r="E342" i="1"/>
  <c r="Z342" i="1"/>
  <c r="AA342" i="1"/>
  <c r="AM342" i="1"/>
  <c r="AN342" i="1"/>
  <c r="BE342" i="1"/>
  <c r="BF342" i="1"/>
  <c r="BG342" i="1"/>
  <c r="BH342" i="1"/>
  <c r="BI342" i="1"/>
  <c r="BJ342" i="1"/>
  <c r="BK342" i="1"/>
  <c r="BL342" i="1"/>
  <c r="BM342" i="1"/>
  <c r="BN342" i="1"/>
  <c r="BO342" i="1"/>
  <c r="BP342" i="1"/>
  <c r="BQ342" i="1"/>
  <c r="BR342" i="1"/>
  <c r="BS342" i="1"/>
  <c r="BT342" i="1"/>
  <c r="BU342" i="1"/>
  <c r="BV342" i="1"/>
  <c r="BW342" i="1"/>
  <c r="CN342" i="1"/>
  <c r="CO342" i="1"/>
  <c r="CP342" i="1"/>
  <c r="CQ342" i="1"/>
  <c r="CR342" i="1"/>
  <c r="CS342" i="1"/>
  <c r="CT342" i="1"/>
  <c r="CU342" i="1"/>
  <c r="CV342" i="1"/>
  <c r="CW342" i="1"/>
  <c r="CX342" i="1"/>
  <c r="CY342" i="1"/>
  <c r="CZ342" i="1"/>
  <c r="DA342" i="1"/>
  <c r="DB342" i="1"/>
  <c r="DC342" i="1"/>
  <c r="DD342" i="1"/>
  <c r="DE342" i="1"/>
  <c r="DF342" i="1"/>
  <c r="DG342" i="1"/>
  <c r="DH342" i="1"/>
  <c r="DI342" i="1"/>
  <c r="DJ342" i="1"/>
  <c r="DK342" i="1"/>
  <c r="DL342" i="1"/>
  <c r="DM342" i="1"/>
  <c r="DN342" i="1"/>
  <c r="DO342" i="1"/>
  <c r="DP342" i="1"/>
  <c r="DQ342" i="1"/>
  <c r="DR342" i="1"/>
  <c r="DS342" i="1"/>
  <c r="DT342" i="1"/>
  <c r="DU342" i="1"/>
  <c r="DV342" i="1"/>
  <c r="DW342" i="1"/>
  <c r="DX342" i="1"/>
  <c r="DY342" i="1"/>
  <c r="DZ342" i="1"/>
  <c r="EA342" i="1"/>
  <c r="EB342" i="1"/>
  <c r="EC342" i="1"/>
  <c r="ED342" i="1"/>
  <c r="EE342" i="1"/>
  <c r="EF342" i="1"/>
  <c r="EG342" i="1"/>
  <c r="EH342" i="1"/>
  <c r="EI342" i="1"/>
  <c r="EJ342" i="1"/>
  <c r="EK342" i="1"/>
  <c r="EL342" i="1"/>
  <c r="EM342" i="1"/>
  <c r="EN342" i="1"/>
  <c r="EO342" i="1"/>
  <c r="EP342" i="1"/>
  <c r="EQ342" i="1"/>
  <c r="ER342" i="1"/>
  <c r="ES342" i="1"/>
  <c r="ET342" i="1"/>
  <c r="EU342" i="1"/>
  <c r="EV342" i="1"/>
  <c r="EW342" i="1"/>
  <c r="EX342" i="1"/>
  <c r="EY342" i="1"/>
  <c r="EZ342" i="1"/>
  <c r="FA342" i="1"/>
  <c r="FB342" i="1"/>
  <c r="FC342" i="1"/>
  <c r="FD342" i="1"/>
  <c r="FE342" i="1"/>
  <c r="FF342" i="1"/>
  <c r="FG342" i="1"/>
  <c r="FH342" i="1"/>
  <c r="FI342" i="1"/>
  <c r="FJ342" i="1"/>
  <c r="FK342" i="1"/>
  <c r="FL342" i="1"/>
  <c r="FM342" i="1"/>
  <c r="FN342" i="1"/>
  <c r="FO342" i="1"/>
  <c r="FP342" i="1"/>
  <c r="FQ342" i="1"/>
  <c r="FR342" i="1"/>
  <c r="FS342" i="1"/>
  <c r="FT342" i="1"/>
  <c r="FU342" i="1"/>
  <c r="FV342" i="1"/>
  <c r="FW342" i="1"/>
  <c r="FX342" i="1"/>
  <c r="FY342" i="1"/>
  <c r="FZ342" i="1"/>
  <c r="GA342" i="1"/>
  <c r="GB342" i="1"/>
  <c r="GC342" i="1"/>
  <c r="GD342" i="1"/>
  <c r="GE342" i="1"/>
  <c r="GF342" i="1"/>
  <c r="GG342" i="1"/>
  <c r="GH342" i="1"/>
  <c r="GI342" i="1"/>
  <c r="GJ342" i="1"/>
  <c r="GK342" i="1"/>
  <c r="GL342" i="1"/>
  <c r="GM342" i="1"/>
  <c r="GN342" i="1"/>
  <c r="GO342" i="1"/>
  <c r="GP342" i="1"/>
  <c r="GQ342" i="1"/>
  <c r="GR342" i="1"/>
  <c r="GS342" i="1"/>
  <c r="GT342" i="1"/>
  <c r="GU342" i="1"/>
  <c r="GV342" i="1"/>
  <c r="GW342" i="1"/>
  <c r="GX342" i="1"/>
  <c r="D344" i="1"/>
  <c r="AC344" i="1"/>
  <c r="CQ344" i="1" s="1"/>
  <c r="P344" i="1" s="1"/>
  <c r="AE344" i="1"/>
  <c r="AF344" i="1"/>
  <c r="AG344" i="1"/>
  <c r="CU344" i="1" s="1"/>
  <c r="T344" i="1" s="1"/>
  <c r="AH344" i="1"/>
  <c r="CV344" i="1" s="1"/>
  <c r="U344" i="1" s="1"/>
  <c r="AI344" i="1"/>
  <c r="CW344" i="1" s="1"/>
  <c r="V344" i="1" s="1"/>
  <c r="AJ344" i="1"/>
  <c r="CX344" i="1" s="1"/>
  <c r="W344" i="1" s="1"/>
  <c r="FR344" i="1"/>
  <c r="GL344" i="1"/>
  <c r="GN344" i="1"/>
  <c r="GO344" i="1"/>
  <c r="GV344" i="1"/>
  <c r="HC344" i="1"/>
  <c r="GX344" i="1" s="1"/>
  <c r="D345" i="1"/>
  <c r="P345" i="1"/>
  <c r="W345" i="1"/>
  <c r="AC345" i="1"/>
  <c r="CQ345" i="1" s="1"/>
  <c r="AE345" i="1"/>
  <c r="AD345" i="1" s="1"/>
  <c r="AF345" i="1"/>
  <c r="CT345" i="1" s="1"/>
  <c r="S345" i="1" s="1"/>
  <c r="AG345" i="1"/>
  <c r="AH345" i="1"/>
  <c r="AI345" i="1"/>
  <c r="CW345" i="1" s="1"/>
  <c r="V345" i="1" s="1"/>
  <c r="AJ345" i="1"/>
  <c r="CX345" i="1" s="1"/>
  <c r="CR345" i="1"/>
  <c r="Q345" i="1" s="1"/>
  <c r="CS345" i="1"/>
  <c r="R345" i="1" s="1"/>
  <c r="GK345" i="1" s="1"/>
  <c r="CU345" i="1"/>
  <c r="T345" i="1" s="1"/>
  <c r="CV345" i="1"/>
  <c r="U345" i="1" s="1"/>
  <c r="FR345" i="1"/>
  <c r="GL345" i="1"/>
  <c r="GN345" i="1"/>
  <c r="GO345" i="1"/>
  <c r="GV345" i="1"/>
  <c r="HC345" i="1"/>
  <c r="GX345" i="1" s="1"/>
  <c r="D346" i="1"/>
  <c r="W346" i="1"/>
  <c r="AC346" i="1"/>
  <c r="AE346" i="1"/>
  <c r="AF346" i="1"/>
  <c r="AG346" i="1"/>
  <c r="AH346" i="1"/>
  <c r="CV346" i="1" s="1"/>
  <c r="U346" i="1" s="1"/>
  <c r="AI346" i="1"/>
  <c r="AJ346" i="1"/>
  <c r="CQ346" i="1"/>
  <c r="P346" i="1" s="1"/>
  <c r="CR346" i="1"/>
  <c r="Q346" i="1" s="1"/>
  <c r="CS346" i="1"/>
  <c r="CT346" i="1"/>
  <c r="S346" i="1" s="1"/>
  <c r="CU346" i="1"/>
  <c r="T346" i="1" s="1"/>
  <c r="CW346" i="1"/>
  <c r="V346" i="1" s="1"/>
  <c r="CX346" i="1"/>
  <c r="FR346" i="1"/>
  <c r="GL346" i="1"/>
  <c r="GN346" i="1"/>
  <c r="GO346" i="1"/>
  <c r="GV346" i="1"/>
  <c r="HC346" i="1"/>
  <c r="GX346" i="1" s="1"/>
  <c r="D347" i="1"/>
  <c r="AC347" i="1"/>
  <c r="CQ347" i="1" s="1"/>
  <c r="P347" i="1" s="1"/>
  <c r="AE347" i="1"/>
  <c r="AF347" i="1"/>
  <c r="AG347" i="1"/>
  <c r="CU347" i="1" s="1"/>
  <c r="T347" i="1" s="1"/>
  <c r="AH347" i="1"/>
  <c r="CV347" i="1" s="1"/>
  <c r="U347" i="1" s="1"/>
  <c r="AI347" i="1"/>
  <c r="CW347" i="1" s="1"/>
  <c r="V347" i="1" s="1"/>
  <c r="AJ347" i="1"/>
  <c r="CX347" i="1" s="1"/>
  <c r="W347" i="1" s="1"/>
  <c r="FR347" i="1"/>
  <c r="GL347" i="1"/>
  <c r="GN347" i="1"/>
  <c r="GO347" i="1"/>
  <c r="GV347" i="1"/>
  <c r="HC347" i="1" s="1"/>
  <c r="GX347" i="1" s="1"/>
  <c r="D348" i="1"/>
  <c r="I348" i="1"/>
  <c r="K348" i="1"/>
  <c r="P348" i="1"/>
  <c r="AC348" i="1"/>
  <c r="AE348" i="1"/>
  <c r="AD348" i="1" s="1"/>
  <c r="AF348" i="1"/>
  <c r="CT348" i="1" s="1"/>
  <c r="S348" i="1" s="1"/>
  <c r="AG348" i="1"/>
  <c r="AH348" i="1"/>
  <c r="CV348" i="1" s="1"/>
  <c r="U348" i="1" s="1"/>
  <c r="AI348" i="1"/>
  <c r="CW348" i="1" s="1"/>
  <c r="V348" i="1" s="1"/>
  <c r="AJ348" i="1"/>
  <c r="CX348" i="1" s="1"/>
  <c r="W348" i="1" s="1"/>
  <c r="CQ348" i="1"/>
  <c r="CU348" i="1"/>
  <c r="T348" i="1" s="1"/>
  <c r="FR348" i="1"/>
  <c r="GL348" i="1"/>
  <c r="GN348" i="1"/>
  <c r="GO348" i="1"/>
  <c r="GV348" i="1"/>
  <c r="GX348" i="1"/>
  <c r="HC348" i="1"/>
  <c r="D349" i="1"/>
  <c r="I349" i="1"/>
  <c r="W349" i="1" s="1"/>
  <c r="K349" i="1"/>
  <c r="AC349" i="1"/>
  <c r="CQ349" i="1" s="1"/>
  <c r="P349" i="1" s="1"/>
  <c r="AE349" i="1"/>
  <c r="AF349" i="1"/>
  <c r="AG349" i="1"/>
  <c r="AH349" i="1"/>
  <c r="AI349" i="1"/>
  <c r="AJ349" i="1"/>
  <c r="CX349" i="1" s="1"/>
  <c r="CU349" i="1"/>
  <c r="CV349" i="1"/>
  <c r="U349" i="1" s="1"/>
  <c r="CW349" i="1"/>
  <c r="FR349" i="1"/>
  <c r="GL349" i="1"/>
  <c r="GN349" i="1"/>
  <c r="GO349" i="1"/>
  <c r="GV349" i="1"/>
  <c r="HC349" i="1"/>
  <c r="D350" i="1"/>
  <c r="I350" i="1"/>
  <c r="K350" i="1"/>
  <c r="AC350" i="1"/>
  <c r="AE350" i="1"/>
  <c r="AF350" i="1"/>
  <c r="CT350" i="1" s="1"/>
  <c r="S350" i="1" s="1"/>
  <c r="AG350" i="1"/>
  <c r="CU350" i="1" s="1"/>
  <c r="T350" i="1" s="1"/>
  <c r="AH350" i="1"/>
  <c r="CV350" i="1" s="1"/>
  <c r="U350" i="1" s="1"/>
  <c r="AI350" i="1"/>
  <c r="CW350" i="1" s="1"/>
  <c r="V350" i="1" s="1"/>
  <c r="AJ350" i="1"/>
  <c r="CX350" i="1" s="1"/>
  <c r="FR350" i="1"/>
  <c r="GL350" i="1"/>
  <c r="GN350" i="1"/>
  <c r="GO350" i="1"/>
  <c r="GV350" i="1"/>
  <c r="HC350" i="1"/>
  <c r="D351" i="1"/>
  <c r="I351" i="1"/>
  <c r="K351" i="1"/>
  <c r="T351" i="1"/>
  <c r="AC351" i="1"/>
  <c r="CQ351" i="1" s="1"/>
  <c r="P351" i="1" s="1"/>
  <c r="AE351" i="1"/>
  <c r="AF351" i="1"/>
  <c r="AG351" i="1"/>
  <c r="CU351" i="1" s="1"/>
  <c r="AH351" i="1"/>
  <c r="CV351" i="1" s="1"/>
  <c r="U351" i="1" s="1"/>
  <c r="AI351" i="1"/>
  <c r="CW351" i="1" s="1"/>
  <c r="V351" i="1" s="1"/>
  <c r="AJ351" i="1"/>
  <c r="CR351" i="1"/>
  <c r="Q351" i="1" s="1"/>
  <c r="CX351" i="1"/>
  <c r="FR351" i="1"/>
  <c r="GL351" i="1"/>
  <c r="GN351" i="1"/>
  <c r="GO351" i="1"/>
  <c r="GV351" i="1"/>
  <c r="HC351" i="1" s="1"/>
  <c r="D352" i="1"/>
  <c r="I352" i="1"/>
  <c r="K352" i="1"/>
  <c r="AC352" i="1"/>
  <c r="CQ352" i="1" s="1"/>
  <c r="P352" i="1" s="1"/>
  <c r="AE352" i="1"/>
  <c r="AF352" i="1"/>
  <c r="AG352" i="1"/>
  <c r="CU352" i="1" s="1"/>
  <c r="T352" i="1" s="1"/>
  <c r="AH352" i="1"/>
  <c r="CV352" i="1" s="1"/>
  <c r="U352" i="1" s="1"/>
  <c r="AI352" i="1"/>
  <c r="CW352" i="1" s="1"/>
  <c r="V352" i="1" s="1"/>
  <c r="AJ352" i="1"/>
  <c r="CX352" i="1" s="1"/>
  <c r="W352" i="1" s="1"/>
  <c r="FR352" i="1"/>
  <c r="GL352" i="1"/>
  <c r="GN352" i="1"/>
  <c r="GO352" i="1"/>
  <c r="CC355" i="1" s="1"/>
  <c r="GV352" i="1"/>
  <c r="HC352" i="1"/>
  <c r="GX352" i="1" s="1"/>
  <c r="D353" i="1"/>
  <c r="I353" i="1"/>
  <c r="K353" i="1"/>
  <c r="AC353" i="1"/>
  <c r="CQ353" i="1" s="1"/>
  <c r="AE353" i="1"/>
  <c r="AF353" i="1"/>
  <c r="AG353" i="1"/>
  <c r="AH353" i="1"/>
  <c r="AI353" i="1"/>
  <c r="CW353" i="1" s="1"/>
  <c r="AJ353" i="1"/>
  <c r="CX353" i="1" s="1"/>
  <c r="W353" i="1" s="1"/>
  <c r="CT353" i="1"/>
  <c r="S353" i="1" s="1"/>
  <c r="CZ353" i="1" s="1"/>
  <c r="Y353" i="1" s="1"/>
  <c r="CU353" i="1"/>
  <c r="CV353" i="1"/>
  <c r="FR353" i="1"/>
  <c r="GL353" i="1"/>
  <c r="GN353" i="1"/>
  <c r="GO353" i="1"/>
  <c r="GV353" i="1"/>
  <c r="HC353" i="1" s="1"/>
  <c r="GX353" i="1" s="1"/>
  <c r="B355" i="1"/>
  <c r="B342" i="1" s="1"/>
  <c r="C355" i="1"/>
  <c r="C342" i="1" s="1"/>
  <c r="D355" i="1"/>
  <c r="D342" i="1" s="1"/>
  <c r="F355" i="1"/>
  <c r="F342" i="1" s="1"/>
  <c r="G355" i="1"/>
  <c r="G342" i="1" s="1"/>
  <c r="BX355" i="1"/>
  <c r="BY355" i="1"/>
  <c r="CK355" i="1"/>
  <c r="BB355" i="1" s="1"/>
  <c r="BB342" i="1" s="1"/>
  <c r="CL355" i="1"/>
  <c r="BC355" i="1" s="1"/>
  <c r="CM355" i="1"/>
  <c r="D385" i="1"/>
  <c r="E387" i="1"/>
  <c r="Z387" i="1"/>
  <c r="AA387" i="1"/>
  <c r="AM387" i="1"/>
  <c r="AN387" i="1"/>
  <c r="BE387" i="1"/>
  <c r="BF387" i="1"/>
  <c r="BG387" i="1"/>
  <c r="BH387" i="1"/>
  <c r="BI387" i="1"/>
  <c r="BJ387" i="1"/>
  <c r="BK387" i="1"/>
  <c r="BL387" i="1"/>
  <c r="BM387" i="1"/>
  <c r="BN387" i="1"/>
  <c r="BO387" i="1"/>
  <c r="BP387" i="1"/>
  <c r="BQ387" i="1"/>
  <c r="BR387" i="1"/>
  <c r="BS387" i="1"/>
  <c r="BT387" i="1"/>
  <c r="BU387" i="1"/>
  <c r="BV387" i="1"/>
  <c r="BW387" i="1"/>
  <c r="CN387" i="1"/>
  <c r="CO387" i="1"/>
  <c r="CP387" i="1"/>
  <c r="CQ387" i="1"/>
  <c r="CR387" i="1"/>
  <c r="CS387" i="1"/>
  <c r="CT387" i="1"/>
  <c r="CU387" i="1"/>
  <c r="CV387" i="1"/>
  <c r="CW387" i="1"/>
  <c r="CX387" i="1"/>
  <c r="CY387" i="1"/>
  <c r="CZ387" i="1"/>
  <c r="DA387" i="1"/>
  <c r="DB387" i="1"/>
  <c r="DC387" i="1"/>
  <c r="DD387" i="1"/>
  <c r="DE387" i="1"/>
  <c r="DF387" i="1"/>
  <c r="DG387" i="1"/>
  <c r="DH387" i="1"/>
  <c r="DI387" i="1"/>
  <c r="DJ387" i="1"/>
  <c r="DK387" i="1"/>
  <c r="DL387" i="1"/>
  <c r="DM387" i="1"/>
  <c r="DN387" i="1"/>
  <c r="DO387" i="1"/>
  <c r="DP387" i="1"/>
  <c r="DQ387" i="1"/>
  <c r="DR387" i="1"/>
  <c r="DS387" i="1"/>
  <c r="DT387" i="1"/>
  <c r="DU387" i="1"/>
  <c r="DV387" i="1"/>
  <c r="DW387" i="1"/>
  <c r="DX387" i="1"/>
  <c r="DY387" i="1"/>
  <c r="DZ387" i="1"/>
  <c r="EA387" i="1"/>
  <c r="EB387" i="1"/>
  <c r="EC387" i="1"/>
  <c r="ED387" i="1"/>
  <c r="EE387" i="1"/>
  <c r="EF387" i="1"/>
  <c r="EG387" i="1"/>
  <c r="EH387" i="1"/>
  <c r="EI387" i="1"/>
  <c r="EJ387" i="1"/>
  <c r="EK387" i="1"/>
  <c r="EL387" i="1"/>
  <c r="EM387" i="1"/>
  <c r="EN387" i="1"/>
  <c r="EO387" i="1"/>
  <c r="EP387" i="1"/>
  <c r="EQ387" i="1"/>
  <c r="ER387" i="1"/>
  <c r="ES387" i="1"/>
  <c r="ET387" i="1"/>
  <c r="EU387" i="1"/>
  <c r="EV387" i="1"/>
  <c r="EW387" i="1"/>
  <c r="EX387" i="1"/>
  <c r="EY387" i="1"/>
  <c r="EZ387" i="1"/>
  <c r="FA387" i="1"/>
  <c r="FB387" i="1"/>
  <c r="FC387" i="1"/>
  <c r="FD387" i="1"/>
  <c r="FE387" i="1"/>
  <c r="FF387" i="1"/>
  <c r="FG387" i="1"/>
  <c r="FH387" i="1"/>
  <c r="FI387" i="1"/>
  <c r="FJ387" i="1"/>
  <c r="FK387" i="1"/>
  <c r="FL387" i="1"/>
  <c r="FM387" i="1"/>
  <c r="FN387" i="1"/>
  <c r="FO387" i="1"/>
  <c r="FP387" i="1"/>
  <c r="FQ387" i="1"/>
  <c r="FR387" i="1"/>
  <c r="FS387" i="1"/>
  <c r="FT387" i="1"/>
  <c r="FU387" i="1"/>
  <c r="FV387" i="1"/>
  <c r="FW387" i="1"/>
  <c r="FX387" i="1"/>
  <c r="FY387" i="1"/>
  <c r="FZ387" i="1"/>
  <c r="GA387" i="1"/>
  <c r="GB387" i="1"/>
  <c r="GC387" i="1"/>
  <c r="GD387" i="1"/>
  <c r="GE387" i="1"/>
  <c r="GF387" i="1"/>
  <c r="GG387" i="1"/>
  <c r="GH387" i="1"/>
  <c r="GI387" i="1"/>
  <c r="GJ387" i="1"/>
  <c r="GK387" i="1"/>
  <c r="GL387" i="1"/>
  <c r="GM387" i="1"/>
  <c r="GN387" i="1"/>
  <c r="GO387" i="1"/>
  <c r="GP387" i="1"/>
  <c r="GQ387" i="1"/>
  <c r="GR387" i="1"/>
  <c r="GS387" i="1"/>
  <c r="GT387" i="1"/>
  <c r="GU387" i="1"/>
  <c r="GV387" i="1"/>
  <c r="GW387" i="1"/>
  <c r="GX387" i="1"/>
  <c r="D389" i="1"/>
  <c r="I389" i="1"/>
  <c r="K389" i="1"/>
  <c r="AC389" i="1"/>
  <c r="AE389" i="1"/>
  <c r="AF389" i="1"/>
  <c r="CT389" i="1" s="1"/>
  <c r="AG389" i="1"/>
  <c r="CU389" i="1" s="1"/>
  <c r="AH389" i="1"/>
  <c r="AI389" i="1"/>
  <c r="CW389" i="1" s="1"/>
  <c r="AJ389" i="1"/>
  <c r="CX389" i="1" s="1"/>
  <c r="CR389" i="1"/>
  <c r="CV389" i="1"/>
  <c r="FR389" i="1"/>
  <c r="GL389" i="1"/>
  <c r="GN389" i="1"/>
  <c r="GO389" i="1"/>
  <c r="GV389" i="1"/>
  <c r="HC389" i="1" s="1"/>
  <c r="D390" i="1"/>
  <c r="I390" i="1"/>
  <c r="K390" i="1"/>
  <c r="AC390" i="1"/>
  <c r="AE390" i="1"/>
  <c r="AF390" i="1"/>
  <c r="CT390" i="1" s="1"/>
  <c r="AG390" i="1"/>
  <c r="CU390" i="1" s="1"/>
  <c r="AH390" i="1"/>
  <c r="AI390" i="1"/>
  <c r="CW390" i="1" s="1"/>
  <c r="V390" i="1" s="1"/>
  <c r="AJ390" i="1"/>
  <c r="CX390" i="1" s="1"/>
  <c r="CV390" i="1"/>
  <c r="FR390" i="1"/>
  <c r="GL390" i="1"/>
  <c r="GN390" i="1"/>
  <c r="GO390" i="1"/>
  <c r="GV390" i="1"/>
  <c r="HC390" i="1"/>
  <c r="D391" i="1"/>
  <c r="W391" i="1"/>
  <c r="AC391" i="1"/>
  <c r="CQ391" i="1" s="1"/>
  <c r="P391" i="1" s="1"/>
  <c r="AE391" i="1"/>
  <c r="AF391" i="1"/>
  <c r="AG391" i="1"/>
  <c r="CU391" i="1" s="1"/>
  <c r="T391" i="1" s="1"/>
  <c r="AH391" i="1"/>
  <c r="AI391" i="1"/>
  <c r="CW391" i="1" s="1"/>
  <c r="V391" i="1" s="1"/>
  <c r="AJ391" i="1"/>
  <c r="CX391" i="1" s="1"/>
  <c r="CR391" i="1"/>
  <c r="Q391" i="1" s="1"/>
  <c r="CV391" i="1"/>
  <c r="U391" i="1" s="1"/>
  <c r="FR391" i="1"/>
  <c r="GL391" i="1"/>
  <c r="GN391" i="1"/>
  <c r="GO391" i="1"/>
  <c r="GV391" i="1"/>
  <c r="HC391" i="1" s="1"/>
  <c r="GX391" i="1" s="1"/>
  <c r="D392" i="1"/>
  <c r="AC392" i="1"/>
  <c r="CQ392" i="1" s="1"/>
  <c r="P392" i="1" s="1"/>
  <c r="AE392" i="1"/>
  <c r="AF392" i="1"/>
  <c r="CT392" i="1" s="1"/>
  <c r="S392" i="1" s="1"/>
  <c r="AG392" i="1"/>
  <c r="AH392" i="1"/>
  <c r="CV392" i="1" s="1"/>
  <c r="U392" i="1" s="1"/>
  <c r="AI392" i="1"/>
  <c r="CW392" i="1" s="1"/>
  <c r="V392" i="1" s="1"/>
  <c r="AJ392" i="1"/>
  <c r="CU392" i="1"/>
  <c r="T392" i="1" s="1"/>
  <c r="CX392" i="1"/>
  <c r="W392" i="1" s="1"/>
  <c r="FR392" i="1"/>
  <c r="BY395" i="1" s="1"/>
  <c r="BY387" i="1" s="1"/>
  <c r="GL392" i="1"/>
  <c r="GN392" i="1"/>
  <c r="GO392" i="1"/>
  <c r="GV392" i="1"/>
  <c r="HC392" i="1" s="1"/>
  <c r="GX392" i="1" s="1"/>
  <c r="D393" i="1"/>
  <c r="I393" i="1"/>
  <c r="K393" i="1"/>
  <c r="T393" i="1"/>
  <c r="AC393" i="1"/>
  <c r="CQ393" i="1" s="1"/>
  <c r="P393" i="1" s="1"/>
  <c r="AE393" i="1"/>
  <c r="AF393" i="1"/>
  <c r="AG393" i="1"/>
  <c r="CU393" i="1" s="1"/>
  <c r="AH393" i="1"/>
  <c r="CV393" i="1" s="1"/>
  <c r="U393" i="1" s="1"/>
  <c r="AI393" i="1"/>
  <c r="CW393" i="1" s="1"/>
  <c r="AJ393" i="1"/>
  <c r="CX393" i="1"/>
  <c r="W393" i="1" s="1"/>
  <c r="FR393" i="1"/>
  <c r="GL393" i="1"/>
  <c r="GN393" i="1"/>
  <c r="GO393" i="1"/>
  <c r="GV393" i="1"/>
  <c r="HC393" i="1"/>
  <c r="GX393" i="1" s="1"/>
  <c r="B395" i="1"/>
  <c r="B387" i="1" s="1"/>
  <c r="C395" i="1"/>
  <c r="C387" i="1" s="1"/>
  <c r="D395" i="1"/>
  <c r="D387" i="1" s="1"/>
  <c r="F395" i="1"/>
  <c r="F387" i="1" s="1"/>
  <c r="G395" i="1"/>
  <c r="BX395" i="1"/>
  <c r="BX387" i="1" s="1"/>
  <c r="CK395" i="1"/>
  <c r="CL395" i="1"/>
  <c r="CM395" i="1"/>
  <c r="D425" i="1"/>
  <c r="E427" i="1"/>
  <c r="Z427" i="1"/>
  <c r="AA427" i="1"/>
  <c r="AM427" i="1"/>
  <c r="AN427" i="1"/>
  <c r="BE427" i="1"/>
  <c r="BF427" i="1"/>
  <c r="BG427" i="1"/>
  <c r="BH427" i="1"/>
  <c r="BI427" i="1"/>
  <c r="BJ427" i="1"/>
  <c r="BK427" i="1"/>
  <c r="BL427" i="1"/>
  <c r="BM427" i="1"/>
  <c r="BN427" i="1"/>
  <c r="BO427" i="1"/>
  <c r="BP427" i="1"/>
  <c r="BQ427" i="1"/>
  <c r="BR427" i="1"/>
  <c r="BS427" i="1"/>
  <c r="BT427" i="1"/>
  <c r="BU427" i="1"/>
  <c r="BV427" i="1"/>
  <c r="BW427" i="1"/>
  <c r="CN427" i="1"/>
  <c r="CO427" i="1"/>
  <c r="CP427" i="1"/>
  <c r="CQ427" i="1"/>
  <c r="CR427" i="1"/>
  <c r="CS427" i="1"/>
  <c r="CT427" i="1"/>
  <c r="CU427" i="1"/>
  <c r="CV427" i="1"/>
  <c r="CW427" i="1"/>
  <c r="CX427" i="1"/>
  <c r="CY427" i="1"/>
  <c r="CZ427" i="1"/>
  <c r="DA427" i="1"/>
  <c r="DB427" i="1"/>
  <c r="DC427" i="1"/>
  <c r="DD427" i="1"/>
  <c r="DE427" i="1"/>
  <c r="DF427" i="1"/>
  <c r="DG427" i="1"/>
  <c r="DH427" i="1"/>
  <c r="DI427" i="1"/>
  <c r="DJ427" i="1"/>
  <c r="DK427" i="1"/>
  <c r="DL427" i="1"/>
  <c r="DM427" i="1"/>
  <c r="DN427" i="1"/>
  <c r="DO427" i="1"/>
  <c r="DP427" i="1"/>
  <c r="DQ427" i="1"/>
  <c r="DR427" i="1"/>
  <c r="DS427" i="1"/>
  <c r="DT427" i="1"/>
  <c r="DU427" i="1"/>
  <c r="DV427" i="1"/>
  <c r="DW427" i="1"/>
  <c r="DX427" i="1"/>
  <c r="DY427" i="1"/>
  <c r="DZ427" i="1"/>
  <c r="EA427" i="1"/>
  <c r="EB427" i="1"/>
  <c r="EC427" i="1"/>
  <c r="ED427" i="1"/>
  <c r="EE427" i="1"/>
  <c r="EF427" i="1"/>
  <c r="EG427" i="1"/>
  <c r="EH427" i="1"/>
  <c r="EI427" i="1"/>
  <c r="EJ427" i="1"/>
  <c r="EK427" i="1"/>
  <c r="EL427" i="1"/>
  <c r="EM427" i="1"/>
  <c r="EN427" i="1"/>
  <c r="EO427" i="1"/>
  <c r="EP427" i="1"/>
  <c r="EQ427" i="1"/>
  <c r="ER427" i="1"/>
  <c r="ES427" i="1"/>
  <c r="ET427" i="1"/>
  <c r="EU427" i="1"/>
  <c r="EV427" i="1"/>
  <c r="EW427" i="1"/>
  <c r="EX427" i="1"/>
  <c r="EY427" i="1"/>
  <c r="EZ427" i="1"/>
  <c r="FA427" i="1"/>
  <c r="FB427" i="1"/>
  <c r="FC427" i="1"/>
  <c r="FD427" i="1"/>
  <c r="FE427" i="1"/>
  <c r="FF427" i="1"/>
  <c r="FG427" i="1"/>
  <c r="FH427" i="1"/>
  <c r="FI427" i="1"/>
  <c r="FJ427" i="1"/>
  <c r="FK427" i="1"/>
  <c r="FL427" i="1"/>
  <c r="FM427" i="1"/>
  <c r="FN427" i="1"/>
  <c r="FO427" i="1"/>
  <c r="FP427" i="1"/>
  <c r="FQ427" i="1"/>
  <c r="FR427" i="1"/>
  <c r="FS427" i="1"/>
  <c r="FT427" i="1"/>
  <c r="FU427" i="1"/>
  <c r="FV427" i="1"/>
  <c r="FW427" i="1"/>
  <c r="FX427" i="1"/>
  <c r="FY427" i="1"/>
  <c r="FZ427" i="1"/>
  <c r="GA427" i="1"/>
  <c r="GB427" i="1"/>
  <c r="GC427" i="1"/>
  <c r="GD427" i="1"/>
  <c r="GE427" i="1"/>
  <c r="GF427" i="1"/>
  <c r="GG427" i="1"/>
  <c r="GH427" i="1"/>
  <c r="GI427" i="1"/>
  <c r="GJ427" i="1"/>
  <c r="GK427" i="1"/>
  <c r="GL427" i="1"/>
  <c r="GM427" i="1"/>
  <c r="GN427" i="1"/>
  <c r="GO427" i="1"/>
  <c r="GP427" i="1"/>
  <c r="GQ427" i="1"/>
  <c r="GR427" i="1"/>
  <c r="GS427" i="1"/>
  <c r="GT427" i="1"/>
  <c r="GU427" i="1"/>
  <c r="GV427" i="1"/>
  <c r="GW427" i="1"/>
  <c r="GX427" i="1"/>
  <c r="D429" i="1"/>
  <c r="I429" i="1"/>
  <c r="K429" i="1"/>
  <c r="AC429" i="1"/>
  <c r="CQ429" i="1" s="1"/>
  <c r="P429" i="1" s="1"/>
  <c r="AE429" i="1"/>
  <c r="CS429" i="1" s="1"/>
  <c r="AF429" i="1"/>
  <c r="AG429" i="1"/>
  <c r="AH429" i="1"/>
  <c r="CV429" i="1" s="1"/>
  <c r="U429" i="1" s="1"/>
  <c r="AI429" i="1"/>
  <c r="CW429" i="1" s="1"/>
  <c r="V429" i="1" s="1"/>
  <c r="AI433" i="1" s="1"/>
  <c r="AJ429" i="1"/>
  <c r="CX429" i="1" s="1"/>
  <c r="W429" i="1" s="1"/>
  <c r="AJ433" i="1" s="1"/>
  <c r="CR429" i="1"/>
  <c r="Q429" i="1" s="1"/>
  <c r="AD433" i="1" s="1"/>
  <c r="CU429" i="1"/>
  <c r="T429" i="1" s="1"/>
  <c r="AG433" i="1" s="1"/>
  <c r="AG427" i="1" s="1"/>
  <c r="FR429" i="1"/>
  <c r="GL429" i="1"/>
  <c r="BZ433" i="1" s="1"/>
  <c r="BZ427" i="1" s="1"/>
  <c r="GN429" i="1"/>
  <c r="CB433" i="1" s="1"/>
  <c r="GO429" i="1"/>
  <c r="CC433" i="1" s="1"/>
  <c r="GV429" i="1"/>
  <c r="HC429" i="1" s="1"/>
  <c r="GX429" i="1" s="1"/>
  <c r="CJ433" i="1" s="1"/>
  <c r="D430" i="1"/>
  <c r="I430" i="1"/>
  <c r="K430" i="1"/>
  <c r="AC430" i="1"/>
  <c r="CQ430" i="1" s="1"/>
  <c r="AE430" i="1"/>
  <c r="AF430" i="1"/>
  <c r="CT430" i="1" s="1"/>
  <c r="AG430" i="1"/>
  <c r="CU430" i="1" s="1"/>
  <c r="AH430" i="1"/>
  <c r="AI430" i="1"/>
  <c r="CW430" i="1" s="1"/>
  <c r="V430" i="1" s="1"/>
  <c r="AJ430" i="1"/>
  <c r="CX430" i="1" s="1"/>
  <c r="W430" i="1" s="1"/>
  <c r="CV430" i="1"/>
  <c r="U430" i="1" s="1"/>
  <c r="FR430" i="1"/>
  <c r="GL430" i="1"/>
  <c r="GN430" i="1"/>
  <c r="GO430" i="1"/>
  <c r="GV430" i="1"/>
  <c r="HC430" i="1"/>
  <c r="GX430" i="1" s="1"/>
  <c r="D431" i="1"/>
  <c r="R431" i="1"/>
  <c r="GK431" i="1" s="1"/>
  <c r="T431" i="1"/>
  <c r="AC431" i="1"/>
  <c r="AE431" i="1"/>
  <c r="CS431" i="1" s="1"/>
  <c r="AF431" i="1"/>
  <c r="CT431" i="1" s="1"/>
  <c r="S431" i="1" s="1"/>
  <c r="AG431" i="1"/>
  <c r="CU431" i="1" s="1"/>
  <c r="AH431" i="1"/>
  <c r="CV431" i="1" s="1"/>
  <c r="U431" i="1" s="1"/>
  <c r="AI431" i="1"/>
  <c r="CW431" i="1" s="1"/>
  <c r="V431" i="1" s="1"/>
  <c r="AJ431" i="1"/>
  <c r="CX431" i="1" s="1"/>
  <c r="W431" i="1" s="1"/>
  <c r="CR431" i="1"/>
  <c r="Q431" i="1" s="1"/>
  <c r="FR431" i="1"/>
  <c r="GL431" i="1"/>
  <c r="GN431" i="1"/>
  <c r="GO431" i="1"/>
  <c r="GV431" i="1"/>
  <c r="HC431" i="1" s="1"/>
  <c r="GX431" i="1" s="1"/>
  <c r="B433" i="1"/>
  <c r="B427" i="1" s="1"/>
  <c r="C433" i="1"/>
  <c r="C427" i="1" s="1"/>
  <c r="D433" i="1"/>
  <c r="D427" i="1" s="1"/>
  <c r="F433" i="1"/>
  <c r="F427" i="1" s="1"/>
  <c r="G433" i="1"/>
  <c r="BD433" i="1"/>
  <c r="F458" i="1" s="1"/>
  <c r="BX433" i="1"/>
  <c r="BY433" i="1"/>
  <c r="BY427" i="1" s="1"/>
  <c r="CG433" i="1"/>
  <c r="CK433" i="1"/>
  <c r="CL433" i="1"/>
  <c r="CM433" i="1"/>
  <c r="CM427" i="1" s="1"/>
  <c r="D463" i="1"/>
  <c r="E465" i="1"/>
  <c r="Z465" i="1"/>
  <c r="AA465" i="1"/>
  <c r="AM465" i="1"/>
  <c r="AN465" i="1"/>
  <c r="BE465" i="1"/>
  <c r="BF465" i="1"/>
  <c r="BG465" i="1"/>
  <c r="BH465" i="1"/>
  <c r="BI465" i="1"/>
  <c r="BJ465" i="1"/>
  <c r="BK465" i="1"/>
  <c r="BL465" i="1"/>
  <c r="BM465" i="1"/>
  <c r="BN465" i="1"/>
  <c r="BO465" i="1"/>
  <c r="BP465" i="1"/>
  <c r="BQ465" i="1"/>
  <c r="BR465" i="1"/>
  <c r="BS465" i="1"/>
  <c r="BT465" i="1"/>
  <c r="BU465" i="1"/>
  <c r="BV465" i="1"/>
  <c r="BW465" i="1"/>
  <c r="CK465" i="1"/>
  <c r="CL465" i="1"/>
  <c r="CN465" i="1"/>
  <c r="CO465" i="1"/>
  <c r="CP465" i="1"/>
  <c r="CQ465" i="1"/>
  <c r="CR465" i="1"/>
  <c r="CS465" i="1"/>
  <c r="CT465" i="1"/>
  <c r="CU465" i="1"/>
  <c r="CV465" i="1"/>
  <c r="CW465" i="1"/>
  <c r="CX465" i="1"/>
  <c r="CY465" i="1"/>
  <c r="CZ465" i="1"/>
  <c r="DA465" i="1"/>
  <c r="DB465" i="1"/>
  <c r="DC465" i="1"/>
  <c r="DD465" i="1"/>
  <c r="DE465" i="1"/>
  <c r="DF465" i="1"/>
  <c r="DG465" i="1"/>
  <c r="DH465" i="1"/>
  <c r="DI465" i="1"/>
  <c r="DJ465" i="1"/>
  <c r="DK465" i="1"/>
  <c r="DL465" i="1"/>
  <c r="DM465" i="1"/>
  <c r="DN465" i="1"/>
  <c r="DO465" i="1"/>
  <c r="DP465" i="1"/>
  <c r="DQ465" i="1"/>
  <c r="DR465" i="1"/>
  <c r="DS465" i="1"/>
  <c r="DT465" i="1"/>
  <c r="DU465" i="1"/>
  <c r="DV465" i="1"/>
  <c r="DW465" i="1"/>
  <c r="DX465" i="1"/>
  <c r="DY465" i="1"/>
  <c r="DZ465" i="1"/>
  <c r="EA465" i="1"/>
  <c r="EB465" i="1"/>
  <c r="EC465" i="1"/>
  <c r="ED465" i="1"/>
  <c r="EE465" i="1"/>
  <c r="EF465" i="1"/>
  <c r="EG465" i="1"/>
  <c r="EH465" i="1"/>
  <c r="EI465" i="1"/>
  <c r="EJ465" i="1"/>
  <c r="EK465" i="1"/>
  <c r="EL465" i="1"/>
  <c r="EM465" i="1"/>
  <c r="EN465" i="1"/>
  <c r="EO465" i="1"/>
  <c r="EP465" i="1"/>
  <c r="EQ465" i="1"/>
  <c r="ER465" i="1"/>
  <c r="ES465" i="1"/>
  <c r="ET465" i="1"/>
  <c r="EU465" i="1"/>
  <c r="EV465" i="1"/>
  <c r="EW465" i="1"/>
  <c r="EX465" i="1"/>
  <c r="EY465" i="1"/>
  <c r="EZ465" i="1"/>
  <c r="FA465" i="1"/>
  <c r="FB465" i="1"/>
  <c r="FC465" i="1"/>
  <c r="FD465" i="1"/>
  <c r="FE465" i="1"/>
  <c r="FF465" i="1"/>
  <c r="FG465" i="1"/>
  <c r="FH465" i="1"/>
  <c r="FI465" i="1"/>
  <c r="FJ465" i="1"/>
  <c r="FK465" i="1"/>
  <c r="FL465" i="1"/>
  <c r="FM465" i="1"/>
  <c r="FN465" i="1"/>
  <c r="FO465" i="1"/>
  <c r="FP465" i="1"/>
  <c r="FQ465" i="1"/>
  <c r="FR465" i="1"/>
  <c r="FS465" i="1"/>
  <c r="FT465" i="1"/>
  <c r="FU465" i="1"/>
  <c r="FV465" i="1"/>
  <c r="FW465" i="1"/>
  <c r="FX465" i="1"/>
  <c r="FY465" i="1"/>
  <c r="FZ465" i="1"/>
  <c r="GA465" i="1"/>
  <c r="GB465" i="1"/>
  <c r="GC465" i="1"/>
  <c r="GD465" i="1"/>
  <c r="GE465" i="1"/>
  <c r="GF465" i="1"/>
  <c r="GG465" i="1"/>
  <c r="GH465" i="1"/>
  <c r="GI465" i="1"/>
  <c r="GJ465" i="1"/>
  <c r="GK465" i="1"/>
  <c r="GL465" i="1"/>
  <c r="GM465" i="1"/>
  <c r="GN465" i="1"/>
  <c r="GO465" i="1"/>
  <c r="GP465" i="1"/>
  <c r="GQ465" i="1"/>
  <c r="GR465" i="1"/>
  <c r="GS465" i="1"/>
  <c r="GT465" i="1"/>
  <c r="GU465" i="1"/>
  <c r="GV465" i="1"/>
  <c r="GW465" i="1"/>
  <c r="GX465" i="1"/>
  <c r="D467" i="1"/>
  <c r="AC467" i="1"/>
  <c r="CQ467" i="1" s="1"/>
  <c r="P467" i="1" s="1"/>
  <c r="AD467" i="1"/>
  <c r="AE467" i="1"/>
  <c r="AF467" i="1"/>
  <c r="AG467" i="1"/>
  <c r="CU467" i="1" s="1"/>
  <c r="T467" i="1" s="1"/>
  <c r="AH467" i="1"/>
  <c r="AI467" i="1"/>
  <c r="AJ467" i="1"/>
  <c r="CX467" i="1" s="1"/>
  <c r="W467" i="1" s="1"/>
  <c r="CR467" i="1"/>
  <c r="Q467" i="1" s="1"/>
  <c r="CV467" i="1"/>
  <c r="U467" i="1" s="1"/>
  <c r="CW467" i="1"/>
  <c r="V467" i="1" s="1"/>
  <c r="FR467" i="1"/>
  <c r="GL467" i="1"/>
  <c r="GN467" i="1"/>
  <c r="GO467" i="1"/>
  <c r="GV467" i="1"/>
  <c r="HC467" i="1" s="1"/>
  <c r="GX467" i="1" s="1"/>
  <c r="D468" i="1"/>
  <c r="AC468" i="1"/>
  <c r="AE468" i="1"/>
  <c r="AF468" i="1"/>
  <c r="CT468" i="1" s="1"/>
  <c r="S468" i="1" s="1"/>
  <c r="AG468" i="1"/>
  <c r="CU468" i="1" s="1"/>
  <c r="T468" i="1" s="1"/>
  <c r="AH468" i="1"/>
  <c r="CV468" i="1" s="1"/>
  <c r="U468" i="1" s="1"/>
  <c r="AI468" i="1"/>
  <c r="CW468" i="1" s="1"/>
  <c r="V468" i="1" s="1"/>
  <c r="AJ468" i="1"/>
  <c r="CX468" i="1" s="1"/>
  <c r="W468" i="1" s="1"/>
  <c r="CQ468" i="1"/>
  <c r="P468" i="1" s="1"/>
  <c r="FR468" i="1"/>
  <c r="GL468" i="1"/>
  <c r="GN468" i="1"/>
  <c r="GO468" i="1"/>
  <c r="GV468" i="1"/>
  <c r="HC468" i="1" s="1"/>
  <c r="GX468" i="1" s="1"/>
  <c r="D469" i="1"/>
  <c r="W469" i="1"/>
  <c r="AJ482" i="1" s="1"/>
  <c r="AC469" i="1"/>
  <c r="AE469" i="1"/>
  <c r="AF469" i="1"/>
  <c r="AG469" i="1"/>
  <c r="CU469" i="1" s="1"/>
  <c r="T469" i="1" s="1"/>
  <c r="AH469" i="1"/>
  <c r="AI469" i="1"/>
  <c r="AJ469" i="1"/>
  <c r="CX469" i="1" s="1"/>
  <c r="CQ469" i="1"/>
  <c r="P469" i="1" s="1"/>
  <c r="CV469" i="1"/>
  <c r="U469" i="1" s="1"/>
  <c r="CW469" i="1"/>
  <c r="V469" i="1" s="1"/>
  <c r="FR469" i="1"/>
  <c r="GL469" i="1"/>
  <c r="GN469" i="1"/>
  <c r="GO469" i="1"/>
  <c r="GV469" i="1"/>
  <c r="HC469" i="1" s="1"/>
  <c r="GX469" i="1"/>
  <c r="D470" i="1"/>
  <c r="T470" i="1"/>
  <c r="AC470" i="1"/>
  <c r="CQ470" i="1" s="1"/>
  <c r="P470" i="1" s="1"/>
  <c r="AE470" i="1"/>
  <c r="AD470" i="1" s="1"/>
  <c r="AF470" i="1"/>
  <c r="CT470" i="1" s="1"/>
  <c r="S470" i="1" s="1"/>
  <c r="AG470" i="1"/>
  <c r="CU470" i="1" s="1"/>
  <c r="AH470" i="1"/>
  <c r="AI470" i="1"/>
  <c r="CW470" i="1" s="1"/>
  <c r="V470" i="1" s="1"/>
  <c r="AJ470" i="1"/>
  <c r="CS470" i="1"/>
  <c r="R470" i="1" s="1"/>
  <c r="GK470" i="1" s="1"/>
  <c r="CV470" i="1"/>
  <c r="U470" i="1" s="1"/>
  <c r="CX470" i="1"/>
  <c r="W470" i="1" s="1"/>
  <c r="FR470" i="1"/>
  <c r="GL470" i="1"/>
  <c r="GN470" i="1"/>
  <c r="GO470" i="1"/>
  <c r="GV470" i="1"/>
  <c r="HC470" i="1" s="1"/>
  <c r="GX470" i="1" s="1"/>
  <c r="D471" i="1"/>
  <c r="T471" i="1"/>
  <c r="AC471" i="1"/>
  <c r="AD471" i="1"/>
  <c r="AE471" i="1"/>
  <c r="AF471" i="1"/>
  <c r="AG471" i="1"/>
  <c r="CU471" i="1" s="1"/>
  <c r="AH471" i="1"/>
  <c r="CV471" i="1" s="1"/>
  <c r="U471" i="1" s="1"/>
  <c r="AI471" i="1"/>
  <c r="CW471" i="1" s="1"/>
  <c r="V471" i="1" s="1"/>
  <c r="AJ471" i="1"/>
  <c r="CX471" i="1" s="1"/>
  <c r="W471" i="1" s="1"/>
  <c r="CS471" i="1"/>
  <c r="FR471" i="1"/>
  <c r="GL471" i="1"/>
  <c r="GN471" i="1"/>
  <c r="GO471" i="1"/>
  <c r="GV471" i="1"/>
  <c r="HC471" i="1" s="1"/>
  <c r="GX471" i="1" s="1"/>
  <c r="D472" i="1"/>
  <c r="AC472" i="1"/>
  <c r="CQ472" i="1" s="1"/>
  <c r="P472" i="1" s="1"/>
  <c r="AD472" i="1"/>
  <c r="AE472" i="1"/>
  <c r="AF472" i="1"/>
  <c r="CT472" i="1" s="1"/>
  <c r="S472" i="1" s="1"/>
  <c r="AG472" i="1"/>
  <c r="AH472" i="1"/>
  <c r="AI472" i="1"/>
  <c r="CW472" i="1" s="1"/>
  <c r="V472" i="1" s="1"/>
  <c r="AJ472" i="1"/>
  <c r="CX472" i="1" s="1"/>
  <c r="W472" i="1" s="1"/>
  <c r="CR472" i="1"/>
  <c r="Q472" i="1" s="1"/>
  <c r="CS472" i="1"/>
  <c r="R472" i="1" s="1"/>
  <c r="GK472" i="1" s="1"/>
  <c r="CU472" i="1"/>
  <c r="T472" i="1" s="1"/>
  <c r="CV472" i="1"/>
  <c r="U472" i="1" s="1"/>
  <c r="FR472" i="1"/>
  <c r="GL472" i="1"/>
  <c r="GN472" i="1"/>
  <c r="GO472" i="1"/>
  <c r="GV472" i="1"/>
  <c r="HC472" i="1" s="1"/>
  <c r="GX472" i="1" s="1"/>
  <c r="D473" i="1"/>
  <c r="P473" i="1"/>
  <c r="AC473" i="1"/>
  <c r="CQ473" i="1" s="1"/>
  <c r="AE473" i="1"/>
  <c r="AF473" i="1"/>
  <c r="AG473" i="1"/>
  <c r="CU473" i="1" s="1"/>
  <c r="T473" i="1" s="1"/>
  <c r="AH473" i="1"/>
  <c r="CV473" i="1" s="1"/>
  <c r="U473" i="1" s="1"/>
  <c r="AI473" i="1"/>
  <c r="CW473" i="1" s="1"/>
  <c r="V473" i="1" s="1"/>
  <c r="AJ473" i="1"/>
  <c r="CX473" i="1" s="1"/>
  <c r="W473" i="1" s="1"/>
  <c r="FR473" i="1"/>
  <c r="GL473" i="1"/>
  <c r="GN473" i="1"/>
  <c r="GO473" i="1"/>
  <c r="GV473" i="1"/>
  <c r="HC473" i="1" s="1"/>
  <c r="GX473" i="1" s="1"/>
  <c r="D474" i="1"/>
  <c r="I474" i="1"/>
  <c r="K474" i="1"/>
  <c r="U474" i="1"/>
  <c r="AC474" i="1"/>
  <c r="CQ474" i="1" s="1"/>
  <c r="P474" i="1" s="1"/>
  <c r="AE474" i="1"/>
  <c r="AF474" i="1"/>
  <c r="AG474" i="1"/>
  <c r="CU474" i="1" s="1"/>
  <c r="T474" i="1" s="1"/>
  <c r="AH474" i="1"/>
  <c r="AI474" i="1"/>
  <c r="AJ474" i="1"/>
  <c r="CX474" i="1" s="1"/>
  <c r="W474" i="1" s="1"/>
  <c r="CV474" i="1"/>
  <c r="CW474" i="1"/>
  <c r="V474" i="1" s="1"/>
  <c r="FR474" i="1"/>
  <c r="GL474" i="1"/>
  <c r="GN474" i="1"/>
  <c r="GO474" i="1"/>
  <c r="GV474" i="1"/>
  <c r="HC474" i="1" s="1"/>
  <c r="GX474" i="1" s="1"/>
  <c r="D475" i="1"/>
  <c r="T475" i="1"/>
  <c r="AC475" i="1"/>
  <c r="CQ475" i="1" s="1"/>
  <c r="P475" i="1" s="1"/>
  <c r="AD475" i="1"/>
  <c r="AE475" i="1"/>
  <c r="AF475" i="1"/>
  <c r="AG475" i="1"/>
  <c r="CU475" i="1" s="1"/>
  <c r="AH475" i="1"/>
  <c r="CV475" i="1" s="1"/>
  <c r="U475" i="1" s="1"/>
  <c r="AI475" i="1"/>
  <c r="AJ475" i="1"/>
  <c r="CR475" i="1"/>
  <c r="Q475" i="1" s="1"/>
  <c r="CS475" i="1"/>
  <c r="CW475" i="1"/>
  <c r="V475" i="1" s="1"/>
  <c r="CX475" i="1"/>
  <c r="W475" i="1" s="1"/>
  <c r="FR475" i="1"/>
  <c r="GL475" i="1"/>
  <c r="GN475" i="1"/>
  <c r="GO475" i="1"/>
  <c r="GV475" i="1"/>
  <c r="HC475" i="1" s="1"/>
  <c r="GX475" i="1" s="1"/>
  <c r="D476" i="1"/>
  <c r="AC476" i="1"/>
  <c r="CQ476" i="1" s="1"/>
  <c r="P476" i="1" s="1"/>
  <c r="AE476" i="1"/>
  <c r="AF476" i="1"/>
  <c r="AG476" i="1"/>
  <c r="CU476" i="1" s="1"/>
  <c r="T476" i="1" s="1"/>
  <c r="AH476" i="1"/>
  <c r="AI476" i="1"/>
  <c r="AJ476" i="1"/>
  <c r="CV476" i="1"/>
  <c r="U476" i="1" s="1"/>
  <c r="CW476" i="1"/>
  <c r="V476" i="1" s="1"/>
  <c r="CX476" i="1"/>
  <c r="W476" i="1" s="1"/>
  <c r="FR476" i="1"/>
  <c r="GL476" i="1"/>
  <c r="GN476" i="1"/>
  <c r="GO476" i="1"/>
  <c r="GV476" i="1"/>
  <c r="HC476" i="1"/>
  <c r="GX476" i="1" s="1"/>
  <c r="V477" i="1"/>
  <c r="AC477" i="1"/>
  <c r="AE477" i="1"/>
  <c r="AD477" i="1" s="1"/>
  <c r="AF477" i="1"/>
  <c r="CT477" i="1" s="1"/>
  <c r="S477" i="1" s="1"/>
  <c r="CZ477" i="1" s="1"/>
  <c r="Y477" i="1" s="1"/>
  <c r="AG477" i="1"/>
  <c r="CU477" i="1" s="1"/>
  <c r="T477" i="1" s="1"/>
  <c r="AH477" i="1"/>
  <c r="AI477" i="1"/>
  <c r="CW477" i="1" s="1"/>
  <c r="AJ477" i="1"/>
  <c r="CX477" i="1" s="1"/>
  <c r="W477" i="1" s="1"/>
  <c r="CQ477" i="1"/>
  <c r="P477" i="1" s="1"/>
  <c r="CR477" i="1"/>
  <c r="Q477" i="1" s="1"/>
  <c r="CV477" i="1"/>
  <c r="U477" i="1" s="1"/>
  <c r="FR477" i="1"/>
  <c r="GL477" i="1"/>
  <c r="GN477" i="1"/>
  <c r="GO477" i="1"/>
  <c r="GV477" i="1"/>
  <c r="HC477" i="1" s="1"/>
  <c r="GX477" i="1" s="1"/>
  <c r="D478" i="1"/>
  <c r="I478" i="1"/>
  <c r="K478" i="1"/>
  <c r="AC478" i="1"/>
  <c r="CQ478" i="1" s="1"/>
  <c r="AE478" i="1"/>
  <c r="AF478" i="1"/>
  <c r="AG478" i="1"/>
  <c r="AH478" i="1"/>
  <c r="CV478" i="1" s="1"/>
  <c r="AI478" i="1"/>
  <c r="CW478" i="1" s="1"/>
  <c r="AJ478" i="1"/>
  <c r="CS478" i="1"/>
  <c r="CT478" i="1"/>
  <c r="CU478" i="1"/>
  <c r="T478" i="1" s="1"/>
  <c r="CX478" i="1"/>
  <c r="W478" i="1" s="1"/>
  <c r="FR478" i="1"/>
  <c r="GL478" i="1"/>
  <c r="GN478" i="1"/>
  <c r="GO478" i="1"/>
  <c r="GV478" i="1"/>
  <c r="HC478" i="1" s="1"/>
  <c r="GX478" i="1" s="1"/>
  <c r="D479" i="1"/>
  <c r="I479" i="1"/>
  <c r="K479" i="1"/>
  <c r="Q479" i="1"/>
  <c r="AC479" i="1"/>
  <c r="CQ479" i="1" s="1"/>
  <c r="P479" i="1" s="1"/>
  <c r="CP479" i="1" s="1"/>
  <c r="O479" i="1" s="1"/>
  <c r="AE479" i="1"/>
  <c r="AD479" i="1" s="1"/>
  <c r="AF479" i="1"/>
  <c r="CT479" i="1" s="1"/>
  <c r="S479" i="1" s="1"/>
  <c r="AG479" i="1"/>
  <c r="AH479" i="1"/>
  <c r="AI479" i="1"/>
  <c r="CW479" i="1" s="1"/>
  <c r="V479" i="1" s="1"/>
  <c r="AJ479" i="1"/>
  <c r="CX479" i="1" s="1"/>
  <c r="W479" i="1" s="1"/>
  <c r="CR479" i="1"/>
  <c r="CS479" i="1"/>
  <c r="R479" i="1" s="1"/>
  <c r="GK479" i="1" s="1"/>
  <c r="CU479" i="1"/>
  <c r="T479" i="1" s="1"/>
  <c r="CV479" i="1"/>
  <c r="U479" i="1" s="1"/>
  <c r="FR479" i="1"/>
  <c r="GL479" i="1"/>
  <c r="GN479" i="1"/>
  <c r="GO479" i="1"/>
  <c r="GV479" i="1"/>
  <c r="HC479" i="1"/>
  <c r="GX479" i="1" s="1"/>
  <c r="D480" i="1"/>
  <c r="S480" i="1"/>
  <c r="CZ480" i="1" s="1"/>
  <c r="Y480" i="1" s="1"/>
  <c r="AC480" i="1"/>
  <c r="CQ480" i="1" s="1"/>
  <c r="P480" i="1" s="1"/>
  <c r="AE480" i="1"/>
  <c r="CS480" i="1" s="1"/>
  <c r="R480" i="1" s="1"/>
  <c r="AF480" i="1"/>
  <c r="CT480" i="1" s="1"/>
  <c r="AG480" i="1"/>
  <c r="CU480" i="1" s="1"/>
  <c r="T480" i="1" s="1"/>
  <c r="AH480" i="1"/>
  <c r="CV480" i="1" s="1"/>
  <c r="U480" i="1" s="1"/>
  <c r="AI480" i="1"/>
  <c r="CW480" i="1" s="1"/>
  <c r="V480" i="1" s="1"/>
  <c r="AJ480" i="1"/>
  <c r="CX480" i="1" s="1"/>
  <c r="W480" i="1" s="1"/>
  <c r="CR480" i="1"/>
  <c r="Q480" i="1" s="1"/>
  <c r="FR480" i="1"/>
  <c r="GK480" i="1"/>
  <c r="GL480" i="1"/>
  <c r="GN480" i="1"/>
  <c r="GO480" i="1"/>
  <c r="GV480" i="1"/>
  <c r="HC480" i="1" s="1"/>
  <c r="GX480" i="1" s="1"/>
  <c r="B482" i="1"/>
  <c r="B465" i="1" s="1"/>
  <c r="C482" i="1"/>
  <c r="C465" i="1" s="1"/>
  <c r="D482" i="1"/>
  <c r="D465" i="1" s="1"/>
  <c r="F482" i="1"/>
  <c r="F465" i="1" s="1"/>
  <c r="G482" i="1"/>
  <c r="BB482" i="1"/>
  <c r="BX482" i="1"/>
  <c r="CK482" i="1"/>
  <c r="CL482" i="1"/>
  <c r="BC482" i="1" s="1"/>
  <c r="BC465" i="1" s="1"/>
  <c r="CM482" i="1"/>
  <c r="CM465" i="1" s="1"/>
  <c r="B512" i="1"/>
  <c r="B338" i="1" s="1"/>
  <c r="C512" i="1"/>
  <c r="C338" i="1" s="1"/>
  <c r="D512" i="1"/>
  <c r="D338" i="1" s="1"/>
  <c r="F512" i="1"/>
  <c r="F338" i="1" s="1"/>
  <c r="G512" i="1"/>
  <c r="D542" i="1"/>
  <c r="E544" i="1"/>
  <c r="F544" i="1"/>
  <c r="Z544" i="1"/>
  <c r="AA544" i="1"/>
  <c r="AE544" i="1"/>
  <c r="AF544" i="1"/>
  <c r="AM544" i="1"/>
  <c r="AN544" i="1"/>
  <c r="BE544" i="1"/>
  <c r="BF544" i="1"/>
  <c r="BG544" i="1"/>
  <c r="BH544" i="1"/>
  <c r="BI544" i="1"/>
  <c r="BJ544" i="1"/>
  <c r="BK544" i="1"/>
  <c r="BL544" i="1"/>
  <c r="BM544" i="1"/>
  <c r="BN544" i="1"/>
  <c r="BO544" i="1"/>
  <c r="BP544" i="1"/>
  <c r="BQ544" i="1"/>
  <c r="BR544" i="1"/>
  <c r="BS544" i="1"/>
  <c r="BT544" i="1"/>
  <c r="BU544" i="1"/>
  <c r="BV544" i="1"/>
  <c r="BW544" i="1"/>
  <c r="CK544" i="1"/>
  <c r="CN544" i="1"/>
  <c r="CO544" i="1"/>
  <c r="CP544" i="1"/>
  <c r="CQ544" i="1"/>
  <c r="CR544" i="1"/>
  <c r="CS544" i="1"/>
  <c r="CT544" i="1"/>
  <c r="CU544" i="1"/>
  <c r="CV544" i="1"/>
  <c r="CW544" i="1"/>
  <c r="CX544" i="1"/>
  <c r="CY544" i="1"/>
  <c r="CZ544" i="1"/>
  <c r="DA544" i="1"/>
  <c r="DB544" i="1"/>
  <c r="DC544" i="1"/>
  <c r="DD544" i="1"/>
  <c r="DE544" i="1"/>
  <c r="DF544" i="1"/>
  <c r="DG544" i="1"/>
  <c r="DH544" i="1"/>
  <c r="DI544" i="1"/>
  <c r="DJ544" i="1"/>
  <c r="DK544" i="1"/>
  <c r="DL544" i="1"/>
  <c r="DM544" i="1"/>
  <c r="DN544" i="1"/>
  <c r="DO544" i="1"/>
  <c r="DP544" i="1"/>
  <c r="DQ544" i="1"/>
  <c r="DR544" i="1"/>
  <c r="DS544" i="1"/>
  <c r="DT544" i="1"/>
  <c r="DU544" i="1"/>
  <c r="DV544" i="1"/>
  <c r="DW544" i="1"/>
  <c r="DX544" i="1"/>
  <c r="DY544" i="1"/>
  <c r="DZ544" i="1"/>
  <c r="EA544" i="1"/>
  <c r="EB544" i="1"/>
  <c r="EC544" i="1"/>
  <c r="ED544" i="1"/>
  <c r="EE544" i="1"/>
  <c r="EF544" i="1"/>
  <c r="EG544" i="1"/>
  <c r="EH544" i="1"/>
  <c r="EI544" i="1"/>
  <c r="EJ544" i="1"/>
  <c r="EK544" i="1"/>
  <c r="EL544" i="1"/>
  <c r="EM544" i="1"/>
  <c r="EN544" i="1"/>
  <c r="EO544" i="1"/>
  <c r="EP544" i="1"/>
  <c r="EQ544" i="1"/>
  <c r="ER544" i="1"/>
  <c r="ES544" i="1"/>
  <c r="ET544" i="1"/>
  <c r="EU544" i="1"/>
  <c r="EV544" i="1"/>
  <c r="EW544" i="1"/>
  <c r="EX544" i="1"/>
  <c r="EY544" i="1"/>
  <c r="EZ544" i="1"/>
  <c r="FA544" i="1"/>
  <c r="FB544" i="1"/>
  <c r="FC544" i="1"/>
  <c r="FD544" i="1"/>
  <c r="FE544" i="1"/>
  <c r="FF544" i="1"/>
  <c r="FG544" i="1"/>
  <c r="FH544" i="1"/>
  <c r="FI544" i="1"/>
  <c r="FJ544" i="1"/>
  <c r="FK544" i="1"/>
  <c r="FL544" i="1"/>
  <c r="FM544" i="1"/>
  <c r="FN544" i="1"/>
  <c r="FO544" i="1"/>
  <c r="FP544" i="1"/>
  <c r="FQ544" i="1"/>
  <c r="FR544" i="1"/>
  <c r="FS544" i="1"/>
  <c r="FT544" i="1"/>
  <c r="FU544" i="1"/>
  <c r="FV544" i="1"/>
  <c r="FW544" i="1"/>
  <c r="FX544" i="1"/>
  <c r="FY544" i="1"/>
  <c r="FZ544" i="1"/>
  <c r="GA544" i="1"/>
  <c r="GB544" i="1"/>
  <c r="GC544" i="1"/>
  <c r="GD544" i="1"/>
  <c r="GE544" i="1"/>
  <c r="GF544" i="1"/>
  <c r="GG544" i="1"/>
  <c r="GH544" i="1"/>
  <c r="GI544" i="1"/>
  <c r="GJ544" i="1"/>
  <c r="GK544" i="1"/>
  <c r="GL544" i="1"/>
  <c r="GM544" i="1"/>
  <c r="GN544" i="1"/>
  <c r="GO544" i="1"/>
  <c r="GP544" i="1"/>
  <c r="GQ544" i="1"/>
  <c r="GR544" i="1"/>
  <c r="GS544" i="1"/>
  <c r="GT544" i="1"/>
  <c r="GU544" i="1"/>
  <c r="GV544" i="1"/>
  <c r="GW544" i="1"/>
  <c r="GX544" i="1"/>
  <c r="D546" i="1"/>
  <c r="AC546" i="1"/>
  <c r="AD546" i="1"/>
  <c r="AE546" i="1"/>
  <c r="CR546" i="1" s="1"/>
  <c r="Q546" i="1" s="1"/>
  <c r="AF546" i="1"/>
  <c r="CT546" i="1" s="1"/>
  <c r="S546" i="1" s="1"/>
  <c r="AG546" i="1"/>
  <c r="CU546" i="1" s="1"/>
  <c r="T546" i="1" s="1"/>
  <c r="AH546" i="1"/>
  <c r="CV546" i="1" s="1"/>
  <c r="U546" i="1" s="1"/>
  <c r="AI546" i="1"/>
  <c r="CW546" i="1" s="1"/>
  <c r="V546" i="1" s="1"/>
  <c r="AJ546" i="1"/>
  <c r="CX546" i="1" s="1"/>
  <c r="W546" i="1" s="1"/>
  <c r="CQ546" i="1"/>
  <c r="P546" i="1" s="1"/>
  <c r="FR546" i="1"/>
  <c r="GL546" i="1"/>
  <c r="GN546" i="1"/>
  <c r="GO546" i="1"/>
  <c r="GV546" i="1"/>
  <c r="HC546" i="1" s="1"/>
  <c r="GX546" i="1" s="1"/>
  <c r="D547" i="1"/>
  <c r="I547" i="1"/>
  <c r="K547" i="1"/>
  <c r="AC547" i="1"/>
  <c r="AE547" i="1"/>
  <c r="AD547" i="1" s="1"/>
  <c r="AF547" i="1"/>
  <c r="CT547" i="1" s="1"/>
  <c r="AG547" i="1"/>
  <c r="AH547" i="1"/>
  <c r="AI547" i="1"/>
  <c r="CW547" i="1" s="1"/>
  <c r="AJ547" i="1"/>
  <c r="CX547" i="1" s="1"/>
  <c r="CU547" i="1"/>
  <c r="CV547" i="1"/>
  <c r="FR547" i="1"/>
  <c r="GL547" i="1"/>
  <c r="GN547" i="1"/>
  <c r="GO547" i="1"/>
  <c r="GV547" i="1"/>
  <c r="HC547" i="1"/>
  <c r="B549" i="1"/>
  <c r="B544" i="1" s="1"/>
  <c r="C549" i="1"/>
  <c r="C544" i="1" s="1"/>
  <c r="D549" i="1"/>
  <c r="D544" i="1" s="1"/>
  <c r="F549" i="1"/>
  <c r="G549" i="1"/>
  <c r="O549" i="1"/>
  <c r="R549" i="1"/>
  <c r="S549" i="1"/>
  <c r="T549" i="1"/>
  <c r="AB549" i="1"/>
  <c r="AB544" i="1" s="1"/>
  <c r="AC549" i="1"/>
  <c r="AD549" i="1"/>
  <c r="AE549" i="1"/>
  <c r="AF549" i="1"/>
  <c r="AG549" i="1"/>
  <c r="AG544" i="1" s="1"/>
  <c r="AH549" i="1"/>
  <c r="AH544" i="1" s="1"/>
  <c r="AI549" i="1"/>
  <c r="AJ549" i="1"/>
  <c r="AK549" i="1"/>
  <c r="X549" i="1" s="1"/>
  <c r="X544" i="1" s="1"/>
  <c r="AL549" i="1"/>
  <c r="BB549" i="1"/>
  <c r="BX549" i="1"/>
  <c r="BY549" i="1"/>
  <c r="AP549" i="1" s="1"/>
  <c r="AP544" i="1" s="1"/>
  <c r="BZ549" i="1"/>
  <c r="CA549" i="1"/>
  <c r="AR549" i="1" s="1"/>
  <c r="AR544" i="1" s="1"/>
  <c r="CB549" i="1"/>
  <c r="CB544" i="1" s="1"/>
  <c r="CC549" i="1"/>
  <c r="CC544" i="1" s="1"/>
  <c r="CD549" i="1"/>
  <c r="CD544" i="1" s="1"/>
  <c r="CI549" i="1"/>
  <c r="CI544" i="1" s="1"/>
  <c r="CJ549" i="1"/>
  <c r="CJ544" i="1" s="1"/>
  <c r="CK549" i="1"/>
  <c r="CL549" i="1"/>
  <c r="CL544" i="1" s="1"/>
  <c r="CM549" i="1"/>
  <c r="CM544" i="1" s="1"/>
  <c r="D579" i="1"/>
  <c r="E581" i="1"/>
  <c r="Z581" i="1"/>
  <c r="AA581" i="1"/>
  <c r="AB581" i="1"/>
  <c r="AC581" i="1"/>
  <c r="AD581" i="1"/>
  <c r="AE581" i="1"/>
  <c r="AF581" i="1"/>
  <c r="AG581" i="1"/>
  <c r="AH581" i="1"/>
  <c r="AI581" i="1"/>
  <c r="AJ581" i="1"/>
  <c r="AK581" i="1"/>
  <c r="AL581" i="1"/>
  <c r="AM581" i="1"/>
  <c r="AN581" i="1"/>
  <c r="BE581" i="1"/>
  <c r="BF581" i="1"/>
  <c r="BG581" i="1"/>
  <c r="BH581" i="1"/>
  <c r="BI581" i="1"/>
  <c r="BJ581" i="1"/>
  <c r="BK581" i="1"/>
  <c r="BL581" i="1"/>
  <c r="BM581" i="1"/>
  <c r="BN581" i="1"/>
  <c r="BO581" i="1"/>
  <c r="BP581" i="1"/>
  <c r="BQ581" i="1"/>
  <c r="BR581" i="1"/>
  <c r="BS581" i="1"/>
  <c r="BT581" i="1"/>
  <c r="BU581" i="1"/>
  <c r="BV581" i="1"/>
  <c r="BW581" i="1"/>
  <c r="BX581" i="1"/>
  <c r="BY581" i="1"/>
  <c r="BZ581" i="1"/>
  <c r="CA581" i="1"/>
  <c r="CB581" i="1"/>
  <c r="CC581" i="1"/>
  <c r="CD581" i="1"/>
  <c r="CE581" i="1"/>
  <c r="CF581" i="1"/>
  <c r="CG581" i="1"/>
  <c r="CH581" i="1"/>
  <c r="CI581" i="1"/>
  <c r="CJ581" i="1"/>
  <c r="CK581" i="1"/>
  <c r="CL581" i="1"/>
  <c r="CM581" i="1"/>
  <c r="CN581" i="1"/>
  <c r="CO581" i="1"/>
  <c r="CP581" i="1"/>
  <c r="CQ581" i="1"/>
  <c r="CR581" i="1"/>
  <c r="CS581" i="1"/>
  <c r="CT581" i="1"/>
  <c r="CU581" i="1"/>
  <c r="CV581" i="1"/>
  <c r="CW581" i="1"/>
  <c r="CX581" i="1"/>
  <c r="CY581" i="1"/>
  <c r="CZ581" i="1"/>
  <c r="DA581" i="1"/>
  <c r="DB581" i="1"/>
  <c r="DC581" i="1"/>
  <c r="DD581" i="1"/>
  <c r="DE581" i="1"/>
  <c r="DF581" i="1"/>
  <c r="DG581" i="1"/>
  <c r="DH581" i="1"/>
  <c r="DI581" i="1"/>
  <c r="DJ581" i="1"/>
  <c r="DK581" i="1"/>
  <c r="DL581" i="1"/>
  <c r="DM581" i="1"/>
  <c r="DN581" i="1"/>
  <c r="DO581" i="1"/>
  <c r="DP581" i="1"/>
  <c r="DQ581" i="1"/>
  <c r="DR581" i="1"/>
  <c r="DS581" i="1"/>
  <c r="DT581" i="1"/>
  <c r="DU581" i="1"/>
  <c r="DV581" i="1"/>
  <c r="DW581" i="1"/>
  <c r="DX581" i="1"/>
  <c r="DY581" i="1"/>
  <c r="DZ581" i="1"/>
  <c r="EA581" i="1"/>
  <c r="EB581" i="1"/>
  <c r="EC581" i="1"/>
  <c r="ED581" i="1"/>
  <c r="EE581" i="1"/>
  <c r="EF581" i="1"/>
  <c r="EG581" i="1"/>
  <c r="EH581" i="1"/>
  <c r="EI581" i="1"/>
  <c r="EJ581" i="1"/>
  <c r="EK581" i="1"/>
  <c r="EL581" i="1"/>
  <c r="EM581" i="1"/>
  <c r="EN581" i="1"/>
  <c r="EO581" i="1"/>
  <c r="EP581" i="1"/>
  <c r="EQ581" i="1"/>
  <c r="ER581" i="1"/>
  <c r="ES581" i="1"/>
  <c r="ET581" i="1"/>
  <c r="EU581" i="1"/>
  <c r="EV581" i="1"/>
  <c r="EW581" i="1"/>
  <c r="EX581" i="1"/>
  <c r="EY581" i="1"/>
  <c r="EZ581" i="1"/>
  <c r="FA581" i="1"/>
  <c r="FB581" i="1"/>
  <c r="FC581" i="1"/>
  <c r="FD581" i="1"/>
  <c r="FE581" i="1"/>
  <c r="FF581" i="1"/>
  <c r="FG581" i="1"/>
  <c r="FH581" i="1"/>
  <c r="FI581" i="1"/>
  <c r="FJ581" i="1"/>
  <c r="FK581" i="1"/>
  <c r="FL581" i="1"/>
  <c r="FM581" i="1"/>
  <c r="FN581" i="1"/>
  <c r="FO581" i="1"/>
  <c r="FP581" i="1"/>
  <c r="FQ581" i="1"/>
  <c r="FR581" i="1"/>
  <c r="FS581" i="1"/>
  <c r="FT581" i="1"/>
  <c r="FU581" i="1"/>
  <c r="FV581" i="1"/>
  <c r="FW581" i="1"/>
  <c r="FX581" i="1"/>
  <c r="FY581" i="1"/>
  <c r="FZ581" i="1"/>
  <c r="GA581" i="1"/>
  <c r="GB581" i="1"/>
  <c r="GC581" i="1"/>
  <c r="GD581" i="1"/>
  <c r="GE581" i="1"/>
  <c r="GF581" i="1"/>
  <c r="GG581" i="1"/>
  <c r="GH581" i="1"/>
  <c r="GI581" i="1"/>
  <c r="GJ581" i="1"/>
  <c r="GK581" i="1"/>
  <c r="GL581" i="1"/>
  <c r="GM581" i="1"/>
  <c r="GN581" i="1"/>
  <c r="GO581" i="1"/>
  <c r="GP581" i="1"/>
  <c r="GQ581" i="1"/>
  <c r="GR581" i="1"/>
  <c r="GS581" i="1"/>
  <c r="GT581" i="1"/>
  <c r="GU581" i="1"/>
  <c r="GV581" i="1"/>
  <c r="GW581" i="1"/>
  <c r="GX581" i="1"/>
  <c r="D583" i="1"/>
  <c r="E585" i="1"/>
  <c r="Z585" i="1"/>
  <c r="AA585" i="1"/>
  <c r="AM585" i="1"/>
  <c r="AN585" i="1"/>
  <c r="BE585" i="1"/>
  <c r="BF585" i="1"/>
  <c r="BG585" i="1"/>
  <c r="BH585" i="1"/>
  <c r="BI585" i="1"/>
  <c r="BJ585" i="1"/>
  <c r="BK585" i="1"/>
  <c r="BL585" i="1"/>
  <c r="BM585" i="1"/>
  <c r="BN585" i="1"/>
  <c r="BO585" i="1"/>
  <c r="BP585" i="1"/>
  <c r="BQ585" i="1"/>
  <c r="BR585" i="1"/>
  <c r="BS585" i="1"/>
  <c r="BT585" i="1"/>
  <c r="BU585" i="1"/>
  <c r="BV585" i="1"/>
  <c r="BW585" i="1"/>
  <c r="CM585" i="1"/>
  <c r="CN585" i="1"/>
  <c r="CO585" i="1"/>
  <c r="CP585" i="1"/>
  <c r="CQ585" i="1"/>
  <c r="CR585" i="1"/>
  <c r="CS585" i="1"/>
  <c r="CT585" i="1"/>
  <c r="CU585" i="1"/>
  <c r="CV585" i="1"/>
  <c r="CW585" i="1"/>
  <c r="CX585" i="1"/>
  <c r="CY585" i="1"/>
  <c r="CZ585" i="1"/>
  <c r="DA585" i="1"/>
  <c r="DB585" i="1"/>
  <c r="DC585" i="1"/>
  <c r="DD585" i="1"/>
  <c r="DE585" i="1"/>
  <c r="DF585" i="1"/>
  <c r="DG585" i="1"/>
  <c r="DH585" i="1"/>
  <c r="DI585" i="1"/>
  <c r="DJ585" i="1"/>
  <c r="DK585" i="1"/>
  <c r="DL585" i="1"/>
  <c r="DM585" i="1"/>
  <c r="DN585" i="1"/>
  <c r="DO585" i="1"/>
  <c r="DP585" i="1"/>
  <c r="DQ585" i="1"/>
  <c r="DR585" i="1"/>
  <c r="DS585" i="1"/>
  <c r="DT585" i="1"/>
  <c r="DU585" i="1"/>
  <c r="DV585" i="1"/>
  <c r="DW585" i="1"/>
  <c r="DX585" i="1"/>
  <c r="DY585" i="1"/>
  <c r="DZ585" i="1"/>
  <c r="EA585" i="1"/>
  <c r="EB585" i="1"/>
  <c r="EC585" i="1"/>
  <c r="ED585" i="1"/>
  <c r="EE585" i="1"/>
  <c r="EF585" i="1"/>
  <c r="EG585" i="1"/>
  <c r="EH585" i="1"/>
  <c r="EI585" i="1"/>
  <c r="EJ585" i="1"/>
  <c r="EK585" i="1"/>
  <c r="EL585" i="1"/>
  <c r="EM585" i="1"/>
  <c r="EN585" i="1"/>
  <c r="EO585" i="1"/>
  <c r="EP585" i="1"/>
  <c r="EQ585" i="1"/>
  <c r="ER585" i="1"/>
  <c r="ES585" i="1"/>
  <c r="ET585" i="1"/>
  <c r="EU585" i="1"/>
  <c r="EV585" i="1"/>
  <c r="EW585" i="1"/>
  <c r="EX585" i="1"/>
  <c r="EY585" i="1"/>
  <c r="EZ585" i="1"/>
  <c r="FA585" i="1"/>
  <c r="FB585" i="1"/>
  <c r="FC585" i="1"/>
  <c r="FD585" i="1"/>
  <c r="FE585" i="1"/>
  <c r="FF585" i="1"/>
  <c r="FG585" i="1"/>
  <c r="FH585" i="1"/>
  <c r="FI585" i="1"/>
  <c r="FJ585" i="1"/>
  <c r="FK585" i="1"/>
  <c r="FL585" i="1"/>
  <c r="FM585" i="1"/>
  <c r="FN585" i="1"/>
  <c r="FO585" i="1"/>
  <c r="FP585" i="1"/>
  <c r="FQ585" i="1"/>
  <c r="FR585" i="1"/>
  <c r="FS585" i="1"/>
  <c r="FT585" i="1"/>
  <c r="FU585" i="1"/>
  <c r="FV585" i="1"/>
  <c r="FW585" i="1"/>
  <c r="FX585" i="1"/>
  <c r="FY585" i="1"/>
  <c r="FZ585" i="1"/>
  <c r="GA585" i="1"/>
  <c r="GB585" i="1"/>
  <c r="GC585" i="1"/>
  <c r="GD585" i="1"/>
  <c r="GE585" i="1"/>
  <c r="GF585" i="1"/>
  <c r="GG585" i="1"/>
  <c r="GH585" i="1"/>
  <c r="GI585" i="1"/>
  <c r="GJ585" i="1"/>
  <c r="GK585" i="1"/>
  <c r="GL585" i="1"/>
  <c r="GM585" i="1"/>
  <c r="GN585" i="1"/>
  <c r="GO585" i="1"/>
  <c r="GP585" i="1"/>
  <c r="GQ585" i="1"/>
  <c r="GR585" i="1"/>
  <c r="GS585" i="1"/>
  <c r="GT585" i="1"/>
  <c r="GU585" i="1"/>
  <c r="GV585" i="1"/>
  <c r="GW585" i="1"/>
  <c r="GX585" i="1"/>
  <c r="D587" i="1"/>
  <c r="AC587" i="1"/>
  <c r="AD587" i="1"/>
  <c r="AE587" i="1"/>
  <c r="AF587" i="1"/>
  <c r="AG587" i="1"/>
  <c r="CU587" i="1" s="1"/>
  <c r="T587" i="1" s="1"/>
  <c r="AH587" i="1"/>
  <c r="CV587" i="1" s="1"/>
  <c r="U587" i="1" s="1"/>
  <c r="AI587" i="1"/>
  <c r="CW587" i="1" s="1"/>
  <c r="V587" i="1" s="1"/>
  <c r="AJ587" i="1"/>
  <c r="CX587" i="1" s="1"/>
  <c r="W587" i="1" s="1"/>
  <c r="FR587" i="1"/>
  <c r="GL587" i="1"/>
  <c r="GN587" i="1"/>
  <c r="GO587" i="1"/>
  <c r="GV587" i="1"/>
  <c r="HC587" i="1" s="1"/>
  <c r="GX587" i="1" s="1"/>
  <c r="D588" i="1"/>
  <c r="AC588" i="1"/>
  <c r="CQ588" i="1" s="1"/>
  <c r="P588" i="1" s="1"/>
  <c r="AE588" i="1"/>
  <c r="AF588" i="1"/>
  <c r="AG588" i="1"/>
  <c r="CU588" i="1" s="1"/>
  <c r="T588" i="1" s="1"/>
  <c r="AH588" i="1"/>
  <c r="CV588" i="1" s="1"/>
  <c r="U588" i="1" s="1"/>
  <c r="AI588" i="1"/>
  <c r="CW588" i="1" s="1"/>
  <c r="V588" i="1" s="1"/>
  <c r="AJ588" i="1"/>
  <c r="CX588" i="1" s="1"/>
  <c r="W588" i="1" s="1"/>
  <c r="CR588" i="1"/>
  <c r="Q588" i="1" s="1"/>
  <c r="FR588" i="1"/>
  <c r="GL588" i="1"/>
  <c r="GN588" i="1"/>
  <c r="GO588" i="1"/>
  <c r="GV588" i="1"/>
  <c r="HC588" i="1" s="1"/>
  <c r="GX588" i="1" s="1"/>
  <c r="D589" i="1"/>
  <c r="AC589" i="1"/>
  <c r="AE589" i="1"/>
  <c r="AF589" i="1"/>
  <c r="AG589" i="1"/>
  <c r="AH589" i="1"/>
  <c r="CV589" i="1" s="1"/>
  <c r="U589" i="1" s="1"/>
  <c r="AI589" i="1"/>
  <c r="CW589" i="1" s="1"/>
  <c r="V589" i="1" s="1"/>
  <c r="AJ589" i="1"/>
  <c r="CX589" i="1" s="1"/>
  <c r="W589" i="1" s="1"/>
  <c r="CQ589" i="1"/>
  <c r="P589" i="1" s="1"/>
  <c r="CR589" i="1"/>
  <c r="Q589" i="1" s="1"/>
  <c r="CS589" i="1"/>
  <c r="CT589" i="1"/>
  <c r="S589" i="1" s="1"/>
  <c r="CU589" i="1"/>
  <c r="T589" i="1" s="1"/>
  <c r="FR589" i="1"/>
  <c r="GL589" i="1"/>
  <c r="GN589" i="1"/>
  <c r="GO589" i="1"/>
  <c r="GV589" i="1"/>
  <c r="HC589" i="1" s="1"/>
  <c r="GX589" i="1" s="1"/>
  <c r="D590" i="1"/>
  <c r="AC590" i="1"/>
  <c r="CQ590" i="1" s="1"/>
  <c r="P590" i="1" s="1"/>
  <c r="AE590" i="1"/>
  <c r="AF590" i="1"/>
  <c r="AG590" i="1"/>
  <c r="CU590" i="1" s="1"/>
  <c r="T590" i="1" s="1"/>
  <c r="AH590" i="1"/>
  <c r="CV590" i="1" s="1"/>
  <c r="U590" i="1" s="1"/>
  <c r="AI590" i="1"/>
  <c r="CW590" i="1" s="1"/>
  <c r="V590" i="1" s="1"/>
  <c r="AJ590" i="1"/>
  <c r="CX590" i="1" s="1"/>
  <c r="W590" i="1" s="1"/>
  <c r="FR590" i="1"/>
  <c r="GL590" i="1"/>
  <c r="GN590" i="1"/>
  <c r="GO590" i="1"/>
  <c r="GV590" i="1"/>
  <c r="HC590" i="1"/>
  <c r="GX590" i="1" s="1"/>
  <c r="D591" i="1"/>
  <c r="AC591" i="1"/>
  <c r="AE591" i="1"/>
  <c r="AF591" i="1"/>
  <c r="CT591" i="1" s="1"/>
  <c r="S591" i="1" s="1"/>
  <c r="AG591" i="1"/>
  <c r="AH591" i="1"/>
  <c r="AI591" i="1"/>
  <c r="CW591" i="1" s="1"/>
  <c r="V591" i="1" s="1"/>
  <c r="AJ591" i="1"/>
  <c r="CU591" i="1"/>
  <c r="T591" i="1" s="1"/>
  <c r="CV591" i="1"/>
  <c r="U591" i="1" s="1"/>
  <c r="CX591" i="1"/>
  <c r="W591" i="1" s="1"/>
  <c r="FR591" i="1"/>
  <c r="GL591" i="1"/>
  <c r="GN591" i="1"/>
  <c r="GO591" i="1"/>
  <c r="GV591" i="1"/>
  <c r="HC591" i="1" s="1"/>
  <c r="GX591" i="1" s="1"/>
  <c r="D592" i="1"/>
  <c r="AC592" i="1"/>
  <c r="CQ592" i="1" s="1"/>
  <c r="P592" i="1" s="1"/>
  <c r="AE592" i="1"/>
  <c r="AF592" i="1"/>
  <c r="AG592" i="1"/>
  <c r="CU592" i="1" s="1"/>
  <c r="T592" i="1" s="1"/>
  <c r="AH592" i="1"/>
  <c r="CV592" i="1" s="1"/>
  <c r="U592" i="1" s="1"/>
  <c r="AI592" i="1"/>
  <c r="CW592" i="1" s="1"/>
  <c r="V592" i="1" s="1"/>
  <c r="AJ592" i="1"/>
  <c r="CX592" i="1" s="1"/>
  <c r="W592" i="1" s="1"/>
  <c r="FR592" i="1"/>
  <c r="GL592" i="1"/>
  <c r="GN592" i="1"/>
  <c r="GO592" i="1"/>
  <c r="GV592" i="1"/>
  <c r="HC592" i="1"/>
  <c r="GX592" i="1" s="1"/>
  <c r="D593" i="1"/>
  <c r="U593" i="1"/>
  <c r="V593" i="1"/>
  <c r="AC593" i="1"/>
  <c r="AE593" i="1"/>
  <c r="AF593" i="1"/>
  <c r="CT593" i="1" s="1"/>
  <c r="S593" i="1" s="1"/>
  <c r="AG593" i="1"/>
  <c r="AH593" i="1"/>
  <c r="AI593" i="1"/>
  <c r="CW593" i="1" s="1"/>
  <c r="AJ593" i="1"/>
  <c r="CX593" i="1" s="1"/>
  <c r="W593" i="1" s="1"/>
  <c r="CQ593" i="1"/>
  <c r="P593" i="1" s="1"/>
  <c r="CU593" i="1"/>
  <c r="T593" i="1" s="1"/>
  <c r="CV593" i="1"/>
  <c r="FR593" i="1"/>
  <c r="GL593" i="1"/>
  <c r="GN593" i="1"/>
  <c r="GO593" i="1"/>
  <c r="GV593" i="1"/>
  <c r="HC593" i="1"/>
  <c r="GX593" i="1" s="1"/>
  <c r="D594" i="1"/>
  <c r="U594" i="1"/>
  <c r="AC594" i="1"/>
  <c r="AE594" i="1"/>
  <c r="AF594" i="1"/>
  <c r="AG594" i="1"/>
  <c r="AH594" i="1"/>
  <c r="AI594" i="1"/>
  <c r="AJ594" i="1"/>
  <c r="CX594" i="1" s="1"/>
  <c r="W594" i="1" s="1"/>
  <c r="CQ594" i="1"/>
  <c r="P594" i="1" s="1"/>
  <c r="CU594" i="1"/>
  <c r="T594" i="1" s="1"/>
  <c r="CV594" i="1"/>
  <c r="CW594" i="1"/>
  <c r="V594" i="1" s="1"/>
  <c r="FR594" i="1"/>
  <c r="GL594" i="1"/>
  <c r="GN594" i="1"/>
  <c r="GO594" i="1"/>
  <c r="GV594" i="1"/>
  <c r="HC594" i="1"/>
  <c r="GX594" i="1" s="1"/>
  <c r="D595" i="1"/>
  <c r="AC595" i="1"/>
  <c r="CQ595" i="1" s="1"/>
  <c r="P595" i="1" s="1"/>
  <c r="AE595" i="1"/>
  <c r="AF595" i="1"/>
  <c r="AG595" i="1"/>
  <c r="CU595" i="1" s="1"/>
  <c r="T595" i="1" s="1"/>
  <c r="AH595" i="1"/>
  <c r="CV595" i="1" s="1"/>
  <c r="U595" i="1" s="1"/>
  <c r="AI595" i="1"/>
  <c r="CW595" i="1" s="1"/>
  <c r="V595" i="1" s="1"/>
  <c r="AJ595" i="1"/>
  <c r="CX595" i="1" s="1"/>
  <c r="W595" i="1" s="1"/>
  <c r="FR595" i="1"/>
  <c r="GL595" i="1"/>
  <c r="GN595" i="1"/>
  <c r="GO595" i="1"/>
  <c r="GV595" i="1"/>
  <c r="HC595" i="1" s="1"/>
  <c r="GX595" i="1" s="1"/>
  <c r="D596" i="1"/>
  <c r="AC596" i="1"/>
  <c r="AE596" i="1"/>
  <c r="AF596" i="1"/>
  <c r="AG596" i="1"/>
  <c r="AH596" i="1"/>
  <c r="CV596" i="1" s="1"/>
  <c r="U596" i="1" s="1"/>
  <c r="AI596" i="1"/>
  <c r="CW596" i="1" s="1"/>
  <c r="V596" i="1" s="1"/>
  <c r="AJ596" i="1"/>
  <c r="CX596" i="1" s="1"/>
  <c r="W596" i="1" s="1"/>
  <c r="CR596" i="1"/>
  <c r="Q596" i="1" s="1"/>
  <c r="CS596" i="1"/>
  <c r="CT596" i="1"/>
  <c r="S596" i="1" s="1"/>
  <c r="CU596" i="1"/>
  <c r="T596" i="1" s="1"/>
  <c r="FR596" i="1"/>
  <c r="GL596" i="1"/>
  <c r="GN596" i="1"/>
  <c r="GO596" i="1"/>
  <c r="GV596" i="1"/>
  <c r="HC596" i="1" s="1"/>
  <c r="GX596" i="1" s="1"/>
  <c r="D597" i="1"/>
  <c r="T597" i="1"/>
  <c r="AC597" i="1"/>
  <c r="CQ597" i="1" s="1"/>
  <c r="P597" i="1" s="1"/>
  <c r="AE597" i="1"/>
  <c r="AF597" i="1"/>
  <c r="AG597" i="1"/>
  <c r="CU597" i="1" s="1"/>
  <c r="AH597" i="1"/>
  <c r="CV597" i="1" s="1"/>
  <c r="U597" i="1" s="1"/>
  <c r="AI597" i="1"/>
  <c r="CW597" i="1" s="1"/>
  <c r="V597" i="1" s="1"/>
  <c r="AJ597" i="1"/>
  <c r="CX597" i="1" s="1"/>
  <c r="W597" i="1" s="1"/>
  <c r="FR597" i="1"/>
  <c r="GL597" i="1"/>
  <c r="GN597" i="1"/>
  <c r="GO597" i="1"/>
  <c r="GV597" i="1"/>
  <c r="HC597" i="1" s="1"/>
  <c r="GX597" i="1" s="1"/>
  <c r="D598" i="1"/>
  <c r="AC598" i="1"/>
  <c r="CQ598" i="1" s="1"/>
  <c r="P598" i="1" s="1"/>
  <c r="AE598" i="1"/>
  <c r="AF598" i="1"/>
  <c r="AG598" i="1"/>
  <c r="CU598" i="1" s="1"/>
  <c r="T598" i="1" s="1"/>
  <c r="AH598" i="1"/>
  <c r="CV598" i="1" s="1"/>
  <c r="U598" i="1" s="1"/>
  <c r="AI598" i="1"/>
  <c r="CW598" i="1" s="1"/>
  <c r="V598" i="1" s="1"/>
  <c r="AJ598" i="1"/>
  <c r="CX598" i="1" s="1"/>
  <c r="W598" i="1" s="1"/>
  <c r="CS598" i="1"/>
  <c r="CT598" i="1"/>
  <c r="S598" i="1" s="1"/>
  <c r="FR598" i="1"/>
  <c r="GL598" i="1"/>
  <c r="GN598" i="1"/>
  <c r="GO598" i="1"/>
  <c r="GV598" i="1"/>
  <c r="HC598" i="1"/>
  <c r="GX598" i="1" s="1"/>
  <c r="D599" i="1"/>
  <c r="P599" i="1"/>
  <c r="AC599" i="1"/>
  <c r="AE599" i="1"/>
  <c r="AF599" i="1"/>
  <c r="CT599" i="1" s="1"/>
  <c r="S599" i="1" s="1"/>
  <c r="CY599" i="1" s="1"/>
  <c r="X599" i="1" s="1"/>
  <c r="AG599" i="1"/>
  <c r="CU599" i="1" s="1"/>
  <c r="T599" i="1" s="1"/>
  <c r="AH599" i="1"/>
  <c r="CV599" i="1" s="1"/>
  <c r="U599" i="1" s="1"/>
  <c r="AI599" i="1"/>
  <c r="CW599" i="1" s="1"/>
  <c r="V599" i="1" s="1"/>
  <c r="AJ599" i="1"/>
  <c r="CX599" i="1" s="1"/>
  <c r="W599" i="1" s="1"/>
  <c r="CQ599" i="1"/>
  <c r="CR599" i="1"/>
  <c r="Q599" i="1" s="1"/>
  <c r="FR599" i="1"/>
  <c r="GL599" i="1"/>
  <c r="GN599" i="1"/>
  <c r="GO599" i="1"/>
  <c r="GV599" i="1"/>
  <c r="HC599" i="1" s="1"/>
  <c r="GX599" i="1" s="1"/>
  <c r="D600" i="1"/>
  <c r="V600" i="1"/>
  <c r="AC600" i="1"/>
  <c r="AD600" i="1"/>
  <c r="AE600" i="1"/>
  <c r="AF600" i="1"/>
  <c r="AG600" i="1"/>
  <c r="AH600" i="1"/>
  <c r="AI600" i="1"/>
  <c r="AJ600" i="1"/>
  <c r="CR600" i="1"/>
  <c r="Q600" i="1" s="1"/>
  <c r="CS600" i="1"/>
  <c r="CU600" i="1"/>
  <c r="T600" i="1" s="1"/>
  <c r="CV600" i="1"/>
  <c r="U600" i="1" s="1"/>
  <c r="CW600" i="1"/>
  <c r="CX600" i="1"/>
  <c r="W600" i="1" s="1"/>
  <c r="FR600" i="1"/>
  <c r="GL600" i="1"/>
  <c r="GN600" i="1"/>
  <c r="GO600" i="1"/>
  <c r="GV600" i="1"/>
  <c r="HC600" i="1" s="1"/>
  <c r="GX600" i="1" s="1"/>
  <c r="D601" i="1"/>
  <c r="Y601" i="1"/>
  <c r="AC601" i="1"/>
  <c r="AD601" i="1"/>
  <c r="AE601" i="1"/>
  <c r="AF601" i="1"/>
  <c r="CT601" i="1" s="1"/>
  <c r="S601" i="1" s="1"/>
  <c r="CY601" i="1" s="1"/>
  <c r="X601" i="1" s="1"/>
  <c r="AG601" i="1"/>
  <c r="CU601" i="1" s="1"/>
  <c r="T601" i="1" s="1"/>
  <c r="AH601" i="1"/>
  <c r="CV601" i="1" s="1"/>
  <c r="U601" i="1" s="1"/>
  <c r="AI601" i="1"/>
  <c r="CW601" i="1" s="1"/>
  <c r="V601" i="1" s="1"/>
  <c r="AJ601" i="1"/>
  <c r="CX601" i="1"/>
  <c r="W601" i="1" s="1"/>
  <c r="CZ601" i="1"/>
  <c r="FR601" i="1"/>
  <c r="GL601" i="1"/>
  <c r="GN601" i="1"/>
  <c r="GO601" i="1"/>
  <c r="GV601" i="1"/>
  <c r="HC601" i="1" s="1"/>
  <c r="GX601" i="1" s="1"/>
  <c r="D602" i="1"/>
  <c r="I602" i="1"/>
  <c r="K602" i="1"/>
  <c r="T602" i="1"/>
  <c r="AC602" i="1"/>
  <c r="CQ602" i="1" s="1"/>
  <c r="P602" i="1" s="1"/>
  <c r="AE602" i="1"/>
  <c r="AF602" i="1"/>
  <c r="AG602" i="1"/>
  <c r="CU602" i="1" s="1"/>
  <c r="AH602" i="1"/>
  <c r="CV602" i="1" s="1"/>
  <c r="U602" i="1" s="1"/>
  <c r="AI602" i="1"/>
  <c r="CW602" i="1" s="1"/>
  <c r="AJ602" i="1"/>
  <c r="CX602" i="1" s="1"/>
  <c r="FR602" i="1"/>
  <c r="GL602" i="1"/>
  <c r="GN602" i="1"/>
  <c r="GO602" i="1"/>
  <c r="GV602" i="1"/>
  <c r="HC602" i="1" s="1"/>
  <c r="B604" i="1"/>
  <c r="B585" i="1" s="1"/>
  <c r="C604" i="1"/>
  <c r="C585" i="1" s="1"/>
  <c r="D604" i="1"/>
  <c r="D585" i="1" s="1"/>
  <c r="F604" i="1"/>
  <c r="F585" i="1" s="1"/>
  <c r="G604" i="1"/>
  <c r="BD604" i="1"/>
  <c r="BX604" i="1"/>
  <c r="CK604" i="1"/>
  <c r="CK585" i="1" s="1"/>
  <c r="CL604" i="1"/>
  <c r="CM604" i="1"/>
  <c r="D634" i="1"/>
  <c r="B636" i="1"/>
  <c r="E636" i="1"/>
  <c r="Z636" i="1"/>
  <c r="AA636" i="1"/>
  <c r="AM636" i="1"/>
  <c r="AN636" i="1"/>
  <c r="BE636" i="1"/>
  <c r="BF636" i="1"/>
  <c r="BG636" i="1"/>
  <c r="BH636" i="1"/>
  <c r="BI636" i="1"/>
  <c r="BJ636" i="1"/>
  <c r="BK636" i="1"/>
  <c r="BL636" i="1"/>
  <c r="BM636" i="1"/>
  <c r="BN636" i="1"/>
  <c r="BO636" i="1"/>
  <c r="BP636" i="1"/>
  <c r="BQ636" i="1"/>
  <c r="BR636" i="1"/>
  <c r="BS636" i="1"/>
  <c r="BT636" i="1"/>
  <c r="BU636" i="1"/>
  <c r="BV636" i="1"/>
  <c r="BW636" i="1"/>
  <c r="CN636" i="1"/>
  <c r="CO636" i="1"/>
  <c r="CP636" i="1"/>
  <c r="CQ636" i="1"/>
  <c r="CR636" i="1"/>
  <c r="CS636" i="1"/>
  <c r="CT636" i="1"/>
  <c r="CU636" i="1"/>
  <c r="CV636" i="1"/>
  <c r="CW636" i="1"/>
  <c r="CX636" i="1"/>
  <c r="CY636" i="1"/>
  <c r="CZ636" i="1"/>
  <c r="DA636" i="1"/>
  <c r="DB636" i="1"/>
  <c r="DC636" i="1"/>
  <c r="DD636" i="1"/>
  <c r="DE636" i="1"/>
  <c r="DF636" i="1"/>
  <c r="DG636" i="1"/>
  <c r="DH636" i="1"/>
  <c r="DI636" i="1"/>
  <c r="DJ636" i="1"/>
  <c r="DK636" i="1"/>
  <c r="DL636" i="1"/>
  <c r="DM636" i="1"/>
  <c r="DN636" i="1"/>
  <c r="DO636" i="1"/>
  <c r="DP636" i="1"/>
  <c r="DQ636" i="1"/>
  <c r="DR636" i="1"/>
  <c r="DS636" i="1"/>
  <c r="DT636" i="1"/>
  <c r="DU636" i="1"/>
  <c r="DV636" i="1"/>
  <c r="DW636" i="1"/>
  <c r="DX636" i="1"/>
  <c r="DY636" i="1"/>
  <c r="DZ636" i="1"/>
  <c r="EA636" i="1"/>
  <c r="EB636" i="1"/>
  <c r="EC636" i="1"/>
  <c r="ED636" i="1"/>
  <c r="EE636" i="1"/>
  <c r="EF636" i="1"/>
  <c r="EG636" i="1"/>
  <c r="EH636" i="1"/>
  <c r="EI636" i="1"/>
  <c r="EJ636" i="1"/>
  <c r="EK636" i="1"/>
  <c r="EL636" i="1"/>
  <c r="EM636" i="1"/>
  <c r="EN636" i="1"/>
  <c r="EO636" i="1"/>
  <c r="EP636" i="1"/>
  <c r="EQ636" i="1"/>
  <c r="ER636" i="1"/>
  <c r="ES636" i="1"/>
  <c r="ET636" i="1"/>
  <c r="EU636" i="1"/>
  <c r="EV636" i="1"/>
  <c r="EW636" i="1"/>
  <c r="EX636" i="1"/>
  <c r="EY636" i="1"/>
  <c r="EZ636" i="1"/>
  <c r="FA636" i="1"/>
  <c r="FB636" i="1"/>
  <c r="FC636" i="1"/>
  <c r="FD636" i="1"/>
  <c r="FE636" i="1"/>
  <c r="FF636" i="1"/>
  <c r="FG636" i="1"/>
  <c r="FH636" i="1"/>
  <c r="FI636" i="1"/>
  <c r="FJ636" i="1"/>
  <c r="FK636" i="1"/>
  <c r="FL636" i="1"/>
  <c r="FM636" i="1"/>
  <c r="FN636" i="1"/>
  <c r="FO636" i="1"/>
  <c r="FP636" i="1"/>
  <c r="FQ636" i="1"/>
  <c r="FR636" i="1"/>
  <c r="FS636" i="1"/>
  <c r="FT636" i="1"/>
  <c r="FU636" i="1"/>
  <c r="FV636" i="1"/>
  <c r="FW636" i="1"/>
  <c r="FX636" i="1"/>
  <c r="FY636" i="1"/>
  <c r="FZ636" i="1"/>
  <c r="GA636" i="1"/>
  <c r="GB636" i="1"/>
  <c r="GC636" i="1"/>
  <c r="GD636" i="1"/>
  <c r="GE636" i="1"/>
  <c r="GF636" i="1"/>
  <c r="GG636" i="1"/>
  <c r="GH636" i="1"/>
  <c r="GI636" i="1"/>
  <c r="GJ636" i="1"/>
  <c r="GK636" i="1"/>
  <c r="GL636" i="1"/>
  <c r="GM636" i="1"/>
  <c r="GN636" i="1"/>
  <c r="GO636" i="1"/>
  <c r="GP636" i="1"/>
  <c r="GQ636" i="1"/>
  <c r="GR636" i="1"/>
  <c r="GS636" i="1"/>
  <c r="GT636" i="1"/>
  <c r="GU636" i="1"/>
  <c r="GV636" i="1"/>
  <c r="GW636" i="1"/>
  <c r="GX636" i="1"/>
  <c r="D638" i="1"/>
  <c r="AC638" i="1"/>
  <c r="AD638" i="1"/>
  <c r="AE638" i="1"/>
  <c r="AF638" i="1"/>
  <c r="AG638" i="1"/>
  <c r="CU638" i="1" s="1"/>
  <c r="T638" i="1" s="1"/>
  <c r="AH638" i="1"/>
  <c r="CV638" i="1" s="1"/>
  <c r="U638" i="1" s="1"/>
  <c r="AI638" i="1"/>
  <c r="CW638" i="1" s="1"/>
  <c r="V638" i="1" s="1"/>
  <c r="AI648" i="1" s="1"/>
  <c r="V648" i="1" s="1"/>
  <c r="AJ638" i="1"/>
  <c r="CX638" i="1"/>
  <c r="W638" i="1" s="1"/>
  <c r="FR638" i="1"/>
  <c r="BY648" i="1" s="1"/>
  <c r="GL638" i="1"/>
  <c r="GN638" i="1"/>
  <c r="GO638" i="1"/>
  <c r="GV638" i="1"/>
  <c r="HC638" i="1"/>
  <c r="GX638" i="1" s="1"/>
  <c r="D639" i="1"/>
  <c r="W639" i="1"/>
  <c r="AC639" i="1"/>
  <c r="AD639" i="1"/>
  <c r="AE639" i="1"/>
  <c r="AF639" i="1"/>
  <c r="CT639" i="1" s="1"/>
  <c r="S639" i="1" s="1"/>
  <c r="AG639" i="1"/>
  <c r="AH639" i="1"/>
  <c r="AI639" i="1"/>
  <c r="CW639" i="1" s="1"/>
  <c r="V639" i="1" s="1"/>
  <c r="AJ639" i="1"/>
  <c r="CX639" i="1" s="1"/>
  <c r="CU639" i="1"/>
  <c r="T639" i="1" s="1"/>
  <c r="CV639" i="1"/>
  <c r="U639" i="1" s="1"/>
  <c r="FR639" i="1"/>
  <c r="GL639" i="1"/>
  <c r="GN639" i="1"/>
  <c r="GO639" i="1"/>
  <c r="GV639" i="1"/>
  <c r="HC639" i="1"/>
  <c r="GX639" i="1" s="1"/>
  <c r="D640" i="1"/>
  <c r="AC640" i="1"/>
  <c r="AE640" i="1"/>
  <c r="AF640" i="1"/>
  <c r="AG640" i="1"/>
  <c r="CU640" i="1" s="1"/>
  <c r="T640" i="1" s="1"/>
  <c r="AH640" i="1"/>
  <c r="CV640" i="1" s="1"/>
  <c r="U640" i="1" s="1"/>
  <c r="AI640" i="1"/>
  <c r="AJ640" i="1"/>
  <c r="CX640" i="1" s="1"/>
  <c r="W640" i="1" s="1"/>
  <c r="CQ640" i="1"/>
  <c r="P640" i="1" s="1"/>
  <c r="CW640" i="1"/>
  <c r="V640" i="1" s="1"/>
  <c r="FR640" i="1"/>
  <c r="GL640" i="1"/>
  <c r="GN640" i="1"/>
  <c r="GO640" i="1"/>
  <c r="GV640" i="1"/>
  <c r="HC640" i="1" s="1"/>
  <c r="GX640" i="1" s="1"/>
  <c r="D641" i="1"/>
  <c r="AC641" i="1"/>
  <c r="CQ641" i="1" s="1"/>
  <c r="P641" i="1" s="1"/>
  <c r="AE641" i="1"/>
  <c r="CR641" i="1" s="1"/>
  <c r="Q641" i="1" s="1"/>
  <c r="AF641" i="1"/>
  <c r="AG641" i="1"/>
  <c r="AH641" i="1"/>
  <c r="AI641" i="1"/>
  <c r="AJ641" i="1"/>
  <c r="CT641" i="1"/>
  <c r="S641" i="1" s="1"/>
  <c r="CZ641" i="1" s="1"/>
  <c r="Y641" i="1" s="1"/>
  <c r="CU641" i="1"/>
  <c r="T641" i="1" s="1"/>
  <c r="CV641" i="1"/>
  <c r="U641" i="1" s="1"/>
  <c r="CW641" i="1"/>
  <c r="V641" i="1" s="1"/>
  <c r="CX641" i="1"/>
  <c r="W641" i="1" s="1"/>
  <c r="FR641" i="1"/>
  <c r="GL641" i="1"/>
  <c r="GN641" i="1"/>
  <c r="GO641" i="1"/>
  <c r="GV641" i="1"/>
  <c r="HC641" i="1" s="1"/>
  <c r="GX641" i="1" s="1"/>
  <c r="D642" i="1"/>
  <c r="AC642" i="1"/>
  <c r="AE642" i="1"/>
  <c r="AF642" i="1"/>
  <c r="AG642" i="1"/>
  <c r="CU642" i="1" s="1"/>
  <c r="T642" i="1" s="1"/>
  <c r="AH642" i="1"/>
  <c r="CV642" i="1" s="1"/>
  <c r="U642" i="1" s="1"/>
  <c r="AI642" i="1"/>
  <c r="CW642" i="1" s="1"/>
  <c r="V642" i="1" s="1"/>
  <c r="AJ642" i="1"/>
  <c r="CX642" i="1" s="1"/>
  <c r="W642" i="1" s="1"/>
  <c r="CQ642" i="1"/>
  <c r="P642" i="1" s="1"/>
  <c r="CR642" i="1"/>
  <c r="Q642" i="1" s="1"/>
  <c r="FR642" i="1"/>
  <c r="GL642" i="1"/>
  <c r="GN642" i="1"/>
  <c r="GO642" i="1"/>
  <c r="GV642" i="1"/>
  <c r="HC642" i="1" s="1"/>
  <c r="GX642" i="1"/>
  <c r="D643" i="1"/>
  <c r="AC643" i="1"/>
  <c r="CQ643" i="1" s="1"/>
  <c r="P643" i="1" s="1"/>
  <c r="AD643" i="1"/>
  <c r="AE643" i="1"/>
  <c r="AF643" i="1"/>
  <c r="AG643" i="1"/>
  <c r="CU643" i="1" s="1"/>
  <c r="T643" i="1" s="1"/>
  <c r="AH643" i="1"/>
  <c r="CV643" i="1" s="1"/>
  <c r="U643" i="1" s="1"/>
  <c r="AI643" i="1"/>
  <c r="CW643" i="1" s="1"/>
  <c r="V643" i="1" s="1"/>
  <c r="AJ643" i="1"/>
  <c r="CX643" i="1" s="1"/>
  <c r="W643" i="1" s="1"/>
  <c r="CR643" i="1"/>
  <c r="Q643" i="1" s="1"/>
  <c r="CS643" i="1"/>
  <c r="R643" i="1" s="1"/>
  <c r="CT643" i="1"/>
  <c r="S643" i="1" s="1"/>
  <c r="CZ643" i="1" s="1"/>
  <c r="Y643" i="1" s="1"/>
  <c r="FR643" i="1"/>
  <c r="GK643" i="1"/>
  <c r="GL643" i="1"/>
  <c r="GN643" i="1"/>
  <c r="GO643" i="1"/>
  <c r="GV643" i="1"/>
  <c r="HC643" i="1" s="1"/>
  <c r="GX643" i="1" s="1"/>
  <c r="D644" i="1"/>
  <c r="I644" i="1"/>
  <c r="K644" i="1"/>
  <c r="AC644" i="1"/>
  <c r="AE644" i="1"/>
  <c r="AF644" i="1"/>
  <c r="AG644" i="1"/>
  <c r="CU644" i="1" s="1"/>
  <c r="T644" i="1" s="1"/>
  <c r="AH644" i="1"/>
  <c r="CV644" i="1" s="1"/>
  <c r="U644" i="1" s="1"/>
  <c r="AI644" i="1"/>
  <c r="CW644" i="1" s="1"/>
  <c r="V644" i="1" s="1"/>
  <c r="AJ644" i="1"/>
  <c r="CX644" i="1" s="1"/>
  <c r="W644" i="1" s="1"/>
  <c r="CQ644" i="1"/>
  <c r="P644" i="1" s="1"/>
  <c r="FR644" i="1"/>
  <c r="GL644" i="1"/>
  <c r="GN644" i="1"/>
  <c r="GO644" i="1"/>
  <c r="GV644" i="1"/>
  <c r="HC644" i="1" s="1"/>
  <c r="D645" i="1"/>
  <c r="I645" i="1"/>
  <c r="K645" i="1"/>
  <c r="T645" i="1"/>
  <c r="AC645" i="1"/>
  <c r="CQ645" i="1" s="1"/>
  <c r="AE645" i="1"/>
  <c r="AF645" i="1"/>
  <c r="AG645" i="1"/>
  <c r="AH645" i="1"/>
  <c r="CV645" i="1" s="1"/>
  <c r="U645" i="1" s="1"/>
  <c r="AI645" i="1"/>
  <c r="CW645" i="1" s="1"/>
  <c r="V645" i="1" s="1"/>
  <c r="AJ645" i="1"/>
  <c r="CX645" i="1" s="1"/>
  <c r="W645" i="1" s="1"/>
  <c r="CT645" i="1"/>
  <c r="S645" i="1" s="1"/>
  <c r="CU645" i="1"/>
  <c r="FR645" i="1"/>
  <c r="GL645" i="1"/>
  <c r="GN645" i="1"/>
  <c r="GO645" i="1"/>
  <c r="GV645" i="1"/>
  <c r="HC645" i="1"/>
  <c r="GX645" i="1" s="1"/>
  <c r="D646" i="1"/>
  <c r="I646" i="1"/>
  <c r="K646" i="1"/>
  <c r="AC646" i="1"/>
  <c r="AE646" i="1"/>
  <c r="AF646" i="1"/>
  <c r="AG646" i="1"/>
  <c r="CU646" i="1" s="1"/>
  <c r="T646" i="1" s="1"/>
  <c r="AH646" i="1"/>
  <c r="CV646" i="1" s="1"/>
  <c r="U646" i="1" s="1"/>
  <c r="AI646" i="1"/>
  <c r="CW646" i="1" s="1"/>
  <c r="V646" i="1" s="1"/>
  <c r="AJ646" i="1"/>
  <c r="CX646" i="1" s="1"/>
  <c r="CQ646" i="1"/>
  <c r="P646" i="1" s="1"/>
  <c r="FR646" i="1"/>
  <c r="GL646" i="1"/>
  <c r="GN646" i="1"/>
  <c r="GO646" i="1"/>
  <c r="GV646" i="1"/>
  <c r="HC646" i="1"/>
  <c r="GX646" i="1" s="1"/>
  <c r="B648" i="1"/>
  <c r="C648" i="1"/>
  <c r="C636" i="1" s="1"/>
  <c r="D648" i="1"/>
  <c r="D636" i="1" s="1"/>
  <c r="F648" i="1"/>
  <c r="F636" i="1" s="1"/>
  <c r="G648" i="1"/>
  <c r="AO648" i="1"/>
  <c r="BX648" i="1"/>
  <c r="BX636" i="1" s="1"/>
  <c r="CK648" i="1"/>
  <c r="BB648" i="1" s="1"/>
  <c r="CL648" i="1"/>
  <c r="BC648" i="1" s="1"/>
  <c r="F664" i="1" s="1"/>
  <c r="CM648" i="1"/>
  <c r="BD648" i="1" s="1"/>
  <c r="D678" i="1"/>
  <c r="D680" i="1"/>
  <c r="E680" i="1"/>
  <c r="Z680" i="1"/>
  <c r="AA680" i="1"/>
  <c r="AM680" i="1"/>
  <c r="AN680" i="1"/>
  <c r="BE680" i="1"/>
  <c r="BF680" i="1"/>
  <c r="BG680" i="1"/>
  <c r="BH680" i="1"/>
  <c r="BI680" i="1"/>
  <c r="BJ680" i="1"/>
  <c r="BK680" i="1"/>
  <c r="BL680" i="1"/>
  <c r="BM680" i="1"/>
  <c r="BN680" i="1"/>
  <c r="BO680" i="1"/>
  <c r="BP680" i="1"/>
  <c r="BQ680" i="1"/>
  <c r="BR680" i="1"/>
  <c r="BS680" i="1"/>
  <c r="BT680" i="1"/>
  <c r="BU680" i="1"/>
  <c r="BV680" i="1"/>
  <c r="BW680" i="1"/>
  <c r="CN680" i="1"/>
  <c r="CO680" i="1"/>
  <c r="CP680" i="1"/>
  <c r="CQ680" i="1"/>
  <c r="CR680" i="1"/>
  <c r="CS680" i="1"/>
  <c r="CT680" i="1"/>
  <c r="CU680" i="1"/>
  <c r="CV680" i="1"/>
  <c r="CW680" i="1"/>
  <c r="CX680" i="1"/>
  <c r="CY680" i="1"/>
  <c r="CZ680" i="1"/>
  <c r="DA680" i="1"/>
  <c r="DB680" i="1"/>
  <c r="DC680" i="1"/>
  <c r="DD680" i="1"/>
  <c r="DE680" i="1"/>
  <c r="DF680" i="1"/>
  <c r="DG680" i="1"/>
  <c r="DH680" i="1"/>
  <c r="DI680" i="1"/>
  <c r="DJ680" i="1"/>
  <c r="DK680" i="1"/>
  <c r="DL680" i="1"/>
  <c r="DM680" i="1"/>
  <c r="DN680" i="1"/>
  <c r="DO680" i="1"/>
  <c r="DP680" i="1"/>
  <c r="DQ680" i="1"/>
  <c r="DR680" i="1"/>
  <c r="DS680" i="1"/>
  <c r="DT680" i="1"/>
  <c r="DU680" i="1"/>
  <c r="DV680" i="1"/>
  <c r="DW680" i="1"/>
  <c r="DX680" i="1"/>
  <c r="DY680" i="1"/>
  <c r="DZ680" i="1"/>
  <c r="EA680" i="1"/>
  <c r="EB680" i="1"/>
  <c r="EC680" i="1"/>
  <c r="ED680" i="1"/>
  <c r="EE680" i="1"/>
  <c r="EF680" i="1"/>
  <c r="EG680" i="1"/>
  <c r="EH680" i="1"/>
  <c r="EI680" i="1"/>
  <c r="EJ680" i="1"/>
  <c r="EK680" i="1"/>
  <c r="EL680" i="1"/>
  <c r="EM680" i="1"/>
  <c r="EN680" i="1"/>
  <c r="EO680" i="1"/>
  <c r="EP680" i="1"/>
  <c r="EQ680" i="1"/>
  <c r="ER680" i="1"/>
  <c r="ES680" i="1"/>
  <c r="ET680" i="1"/>
  <c r="EU680" i="1"/>
  <c r="EV680" i="1"/>
  <c r="EW680" i="1"/>
  <c r="EX680" i="1"/>
  <c r="EY680" i="1"/>
  <c r="EZ680" i="1"/>
  <c r="FA680" i="1"/>
  <c r="FB680" i="1"/>
  <c r="FC680" i="1"/>
  <c r="FD680" i="1"/>
  <c r="FE680" i="1"/>
  <c r="FF680" i="1"/>
  <c r="FG680" i="1"/>
  <c r="FH680" i="1"/>
  <c r="FI680" i="1"/>
  <c r="FJ680" i="1"/>
  <c r="FK680" i="1"/>
  <c r="FL680" i="1"/>
  <c r="FM680" i="1"/>
  <c r="FN680" i="1"/>
  <c r="FO680" i="1"/>
  <c r="FP680" i="1"/>
  <c r="FQ680" i="1"/>
  <c r="FR680" i="1"/>
  <c r="FS680" i="1"/>
  <c r="FT680" i="1"/>
  <c r="FU680" i="1"/>
  <c r="FV680" i="1"/>
  <c r="FW680" i="1"/>
  <c r="FX680" i="1"/>
  <c r="FY680" i="1"/>
  <c r="FZ680" i="1"/>
  <c r="GA680" i="1"/>
  <c r="GB680" i="1"/>
  <c r="GC680" i="1"/>
  <c r="GD680" i="1"/>
  <c r="GE680" i="1"/>
  <c r="GF680" i="1"/>
  <c r="GG680" i="1"/>
  <c r="GH680" i="1"/>
  <c r="GI680" i="1"/>
  <c r="GJ680" i="1"/>
  <c r="GK680" i="1"/>
  <c r="GL680" i="1"/>
  <c r="GM680" i="1"/>
  <c r="GN680" i="1"/>
  <c r="GO680" i="1"/>
  <c r="GP680" i="1"/>
  <c r="GQ680" i="1"/>
  <c r="GR680" i="1"/>
  <c r="GS680" i="1"/>
  <c r="GT680" i="1"/>
  <c r="GU680" i="1"/>
  <c r="GV680" i="1"/>
  <c r="GW680" i="1"/>
  <c r="GX680" i="1"/>
  <c r="D682" i="1"/>
  <c r="I682" i="1"/>
  <c r="K682" i="1"/>
  <c r="AC682" i="1"/>
  <c r="CQ682" i="1" s="1"/>
  <c r="P682" i="1" s="1"/>
  <c r="AE682" i="1"/>
  <c r="AF682" i="1"/>
  <c r="CT682" i="1" s="1"/>
  <c r="AG682" i="1"/>
  <c r="CU682" i="1" s="1"/>
  <c r="AH682" i="1"/>
  <c r="AI682" i="1"/>
  <c r="CW682" i="1" s="1"/>
  <c r="AJ682" i="1"/>
  <c r="CV682" i="1"/>
  <c r="CX682" i="1"/>
  <c r="FR682" i="1"/>
  <c r="GL682" i="1"/>
  <c r="GN682" i="1"/>
  <c r="GO682" i="1"/>
  <c r="GV682" i="1"/>
  <c r="HC682" i="1"/>
  <c r="GX682" i="1" s="1"/>
  <c r="D683" i="1"/>
  <c r="AC683" i="1"/>
  <c r="CQ683" i="1" s="1"/>
  <c r="P683" i="1" s="1"/>
  <c r="AE683" i="1"/>
  <c r="AF683" i="1"/>
  <c r="AG683" i="1"/>
  <c r="AH683" i="1"/>
  <c r="AI683" i="1"/>
  <c r="AJ683" i="1"/>
  <c r="CR683" i="1"/>
  <c r="Q683" i="1" s="1"/>
  <c r="CU683" i="1"/>
  <c r="T683" i="1" s="1"/>
  <c r="CV683" i="1"/>
  <c r="U683" i="1" s="1"/>
  <c r="CW683" i="1"/>
  <c r="V683" i="1" s="1"/>
  <c r="CX683" i="1"/>
  <c r="W683" i="1" s="1"/>
  <c r="FR683" i="1"/>
  <c r="GL683" i="1"/>
  <c r="GN683" i="1"/>
  <c r="GO683" i="1"/>
  <c r="GV683" i="1"/>
  <c r="HC683" i="1" s="1"/>
  <c r="GX683" i="1" s="1"/>
  <c r="D684" i="1"/>
  <c r="AC684" i="1"/>
  <c r="AE684" i="1"/>
  <c r="AF684" i="1"/>
  <c r="CT684" i="1" s="1"/>
  <c r="S684" i="1" s="1"/>
  <c r="AG684" i="1"/>
  <c r="CU684" i="1" s="1"/>
  <c r="T684" i="1" s="1"/>
  <c r="AH684" i="1"/>
  <c r="CV684" i="1" s="1"/>
  <c r="U684" i="1" s="1"/>
  <c r="AI684" i="1"/>
  <c r="CW684" i="1" s="1"/>
  <c r="V684" i="1" s="1"/>
  <c r="AJ684" i="1"/>
  <c r="CX684" i="1" s="1"/>
  <c r="W684" i="1" s="1"/>
  <c r="CQ684" i="1"/>
  <c r="P684" i="1" s="1"/>
  <c r="FR684" i="1"/>
  <c r="GL684" i="1"/>
  <c r="GN684" i="1"/>
  <c r="GO684" i="1"/>
  <c r="GV684" i="1"/>
  <c r="HC684" i="1"/>
  <c r="GX684" i="1" s="1"/>
  <c r="D685" i="1"/>
  <c r="AC685" i="1"/>
  <c r="CQ685" i="1" s="1"/>
  <c r="P685" i="1" s="1"/>
  <c r="AE685" i="1"/>
  <c r="AF685" i="1"/>
  <c r="AG685" i="1"/>
  <c r="AH685" i="1"/>
  <c r="CV685" i="1" s="1"/>
  <c r="U685" i="1" s="1"/>
  <c r="AI685" i="1"/>
  <c r="CW685" i="1" s="1"/>
  <c r="V685" i="1" s="1"/>
  <c r="AJ685" i="1"/>
  <c r="CX685" i="1" s="1"/>
  <c r="W685" i="1" s="1"/>
  <c r="CU685" i="1"/>
  <c r="T685" i="1" s="1"/>
  <c r="FR685" i="1"/>
  <c r="GL685" i="1"/>
  <c r="GN685" i="1"/>
  <c r="GO685" i="1"/>
  <c r="CC693" i="1" s="1"/>
  <c r="GV685" i="1"/>
  <c r="HC685" i="1"/>
  <c r="GX685" i="1" s="1"/>
  <c r="D686" i="1"/>
  <c r="AC686" i="1"/>
  <c r="AE686" i="1"/>
  <c r="AF686" i="1"/>
  <c r="AG686" i="1"/>
  <c r="CU686" i="1" s="1"/>
  <c r="T686" i="1" s="1"/>
  <c r="AH686" i="1"/>
  <c r="CV686" i="1" s="1"/>
  <c r="U686" i="1" s="1"/>
  <c r="AI686" i="1"/>
  <c r="CW686" i="1" s="1"/>
  <c r="V686" i="1" s="1"/>
  <c r="AJ686" i="1"/>
  <c r="CX686" i="1" s="1"/>
  <c r="W686" i="1" s="1"/>
  <c r="CQ686" i="1"/>
  <c r="P686" i="1" s="1"/>
  <c r="CR686" i="1"/>
  <c r="Q686" i="1" s="1"/>
  <c r="FR686" i="1"/>
  <c r="GL686" i="1"/>
  <c r="GN686" i="1"/>
  <c r="GO686" i="1"/>
  <c r="GV686" i="1"/>
  <c r="HC686" i="1"/>
  <c r="GX686" i="1" s="1"/>
  <c r="D687" i="1"/>
  <c r="AC687" i="1"/>
  <c r="CQ687" i="1" s="1"/>
  <c r="P687" i="1" s="1"/>
  <c r="AE687" i="1"/>
  <c r="AF687" i="1"/>
  <c r="AG687" i="1"/>
  <c r="AH687" i="1"/>
  <c r="AI687" i="1"/>
  <c r="AJ687" i="1"/>
  <c r="CX687" i="1" s="1"/>
  <c r="W687" i="1" s="1"/>
  <c r="CT687" i="1"/>
  <c r="S687" i="1" s="1"/>
  <c r="CU687" i="1"/>
  <c r="T687" i="1" s="1"/>
  <c r="CV687" i="1"/>
  <c r="U687" i="1" s="1"/>
  <c r="CW687" i="1"/>
  <c r="V687" i="1" s="1"/>
  <c r="CY687" i="1"/>
  <c r="X687" i="1" s="1"/>
  <c r="CZ687" i="1"/>
  <c r="Y687" i="1" s="1"/>
  <c r="FR687" i="1"/>
  <c r="GL687" i="1"/>
  <c r="GN687" i="1"/>
  <c r="GO687" i="1"/>
  <c r="GV687" i="1"/>
  <c r="HC687" i="1"/>
  <c r="GX687" i="1" s="1"/>
  <c r="D688" i="1"/>
  <c r="P688" i="1"/>
  <c r="AC688" i="1"/>
  <c r="CQ688" i="1" s="1"/>
  <c r="AE688" i="1"/>
  <c r="CS688" i="1" s="1"/>
  <c r="AF688" i="1"/>
  <c r="AG688" i="1"/>
  <c r="AH688" i="1"/>
  <c r="CV688" i="1" s="1"/>
  <c r="U688" i="1" s="1"/>
  <c r="AI688" i="1"/>
  <c r="CW688" i="1" s="1"/>
  <c r="V688" i="1" s="1"/>
  <c r="AJ688" i="1"/>
  <c r="CX688" i="1" s="1"/>
  <c r="W688" i="1" s="1"/>
  <c r="CU688" i="1"/>
  <c r="T688" i="1" s="1"/>
  <c r="FR688" i="1"/>
  <c r="GL688" i="1"/>
  <c r="GN688" i="1"/>
  <c r="GO688" i="1"/>
  <c r="GV688" i="1"/>
  <c r="HC688" i="1" s="1"/>
  <c r="GX688" i="1" s="1"/>
  <c r="D689" i="1"/>
  <c r="I689" i="1"/>
  <c r="K689" i="1"/>
  <c r="AC689" i="1"/>
  <c r="CQ689" i="1" s="1"/>
  <c r="AE689" i="1"/>
  <c r="AF689" i="1"/>
  <c r="AG689" i="1"/>
  <c r="CU689" i="1" s="1"/>
  <c r="AH689" i="1"/>
  <c r="CV689" i="1" s="1"/>
  <c r="AI689" i="1"/>
  <c r="CW689" i="1" s="1"/>
  <c r="AJ689" i="1"/>
  <c r="CX689" i="1"/>
  <c r="FR689" i="1"/>
  <c r="GL689" i="1"/>
  <c r="GN689" i="1"/>
  <c r="GO689" i="1"/>
  <c r="GV689" i="1"/>
  <c r="HC689" i="1"/>
  <c r="D690" i="1"/>
  <c r="I690" i="1"/>
  <c r="K690" i="1"/>
  <c r="AC690" i="1"/>
  <c r="CQ690" i="1" s="1"/>
  <c r="P690" i="1" s="1"/>
  <c r="AE690" i="1"/>
  <c r="AF690" i="1"/>
  <c r="CT690" i="1" s="1"/>
  <c r="AG690" i="1"/>
  <c r="CU690" i="1" s="1"/>
  <c r="AH690" i="1"/>
  <c r="CV690" i="1" s="1"/>
  <c r="AI690" i="1"/>
  <c r="CW690" i="1" s="1"/>
  <c r="V690" i="1" s="1"/>
  <c r="AJ690" i="1"/>
  <c r="CX690" i="1" s="1"/>
  <c r="W690" i="1" s="1"/>
  <c r="CR690" i="1"/>
  <c r="Q690" i="1" s="1"/>
  <c r="FR690" i="1"/>
  <c r="GL690" i="1"/>
  <c r="GN690" i="1"/>
  <c r="GO690" i="1"/>
  <c r="GV690" i="1"/>
  <c r="HC690" i="1" s="1"/>
  <c r="GX690" i="1" s="1"/>
  <c r="D691" i="1"/>
  <c r="I691" i="1"/>
  <c r="K691" i="1"/>
  <c r="AC691" i="1"/>
  <c r="CQ691" i="1" s="1"/>
  <c r="P691" i="1" s="1"/>
  <c r="AE691" i="1"/>
  <c r="AF691" i="1"/>
  <c r="AG691" i="1"/>
  <c r="AH691" i="1"/>
  <c r="CV691" i="1" s="1"/>
  <c r="AI691" i="1"/>
  <c r="AJ691" i="1"/>
  <c r="CX691" i="1" s="1"/>
  <c r="CS691" i="1"/>
  <c r="CT691" i="1"/>
  <c r="CU691" i="1"/>
  <c r="T691" i="1" s="1"/>
  <c r="CW691" i="1"/>
  <c r="FR691" i="1"/>
  <c r="GL691" i="1"/>
  <c r="GN691" i="1"/>
  <c r="CB693" i="1" s="1"/>
  <c r="CB680" i="1" s="1"/>
  <c r="GO691" i="1"/>
  <c r="GV691" i="1"/>
  <c r="HC691" i="1" s="1"/>
  <c r="B693" i="1"/>
  <c r="B680" i="1" s="1"/>
  <c r="C693" i="1"/>
  <c r="C680" i="1" s="1"/>
  <c r="D693" i="1"/>
  <c r="F693" i="1"/>
  <c r="F680" i="1" s="1"/>
  <c r="G693" i="1"/>
  <c r="BD693" i="1"/>
  <c r="BD680" i="1" s="1"/>
  <c r="BX693" i="1"/>
  <c r="BY693" i="1"/>
  <c r="BY680" i="1" s="1"/>
  <c r="CK693" i="1"/>
  <c r="CK680" i="1" s="1"/>
  <c r="CL693" i="1"/>
  <c r="CL680" i="1" s="1"/>
  <c r="CM693" i="1"/>
  <c r="CM680" i="1" s="1"/>
  <c r="B723" i="1"/>
  <c r="B581" i="1" s="1"/>
  <c r="C723" i="1"/>
  <c r="C581" i="1" s="1"/>
  <c r="D723" i="1"/>
  <c r="D581" i="1" s="1"/>
  <c r="F723" i="1"/>
  <c r="F581" i="1" s="1"/>
  <c r="G723" i="1"/>
  <c r="D753" i="1"/>
  <c r="E755" i="1"/>
  <c r="Z755" i="1"/>
  <c r="AA755" i="1"/>
  <c r="AM755" i="1"/>
  <c r="AN755" i="1"/>
  <c r="BE755" i="1"/>
  <c r="BF755" i="1"/>
  <c r="BG755" i="1"/>
  <c r="BH755" i="1"/>
  <c r="BI755" i="1"/>
  <c r="BJ755" i="1"/>
  <c r="BK755" i="1"/>
  <c r="BL755" i="1"/>
  <c r="BM755" i="1"/>
  <c r="BN755" i="1"/>
  <c r="BO755" i="1"/>
  <c r="BP755" i="1"/>
  <c r="BQ755" i="1"/>
  <c r="BR755" i="1"/>
  <c r="BS755" i="1"/>
  <c r="BT755" i="1"/>
  <c r="BU755" i="1"/>
  <c r="BV755" i="1"/>
  <c r="BW755" i="1"/>
  <c r="BX755" i="1"/>
  <c r="CN755" i="1"/>
  <c r="CO755" i="1"/>
  <c r="CP755" i="1"/>
  <c r="CQ755" i="1"/>
  <c r="CR755" i="1"/>
  <c r="CS755" i="1"/>
  <c r="CT755" i="1"/>
  <c r="CU755" i="1"/>
  <c r="CV755" i="1"/>
  <c r="CW755" i="1"/>
  <c r="CX755" i="1"/>
  <c r="CY755" i="1"/>
  <c r="CZ755" i="1"/>
  <c r="DA755" i="1"/>
  <c r="DB755" i="1"/>
  <c r="DC755" i="1"/>
  <c r="DD755" i="1"/>
  <c r="DE755" i="1"/>
  <c r="DF755" i="1"/>
  <c r="DG755" i="1"/>
  <c r="DH755" i="1"/>
  <c r="DI755" i="1"/>
  <c r="DJ755" i="1"/>
  <c r="DK755" i="1"/>
  <c r="DL755" i="1"/>
  <c r="DM755" i="1"/>
  <c r="DN755" i="1"/>
  <c r="DO755" i="1"/>
  <c r="DP755" i="1"/>
  <c r="DQ755" i="1"/>
  <c r="DR755" i="1"/>
  <c r="DS755" i="1"/>
  <c r="DT755" i="1"/>
  <c r="DU755" i="1"/>
  <c r="DV755" i="1"/>
  <c r="DW755" i="1"/>
  <c r="DX755" i="1"/>
  <c r="DY755" i="1"/>
  <c r="DZ755" i="1"/>
  <c r="EA755" i="1"/>
  <c r="EB755" i="1"/>
  <c r="EC755" i="1"/>
  <c r="ED755" i="1"/>
  <c r="EE755" i="1"/>
  <c r="EF755" i="1"/>
  <c r="EG755" i="1"/>
  <c r="EH755" i="1"/>
  <c r="EI755" i="1"/>
  <c r="EJ755" i="1"/>
  <c r="EK755" i="1"/>
  <c r="EL755" i="1"/>
  <c r="EM755" i="1"/>
  <c r="EN755" i="1"/>
  <c r="EO755" i="1"/>
  <c r="EP755" i="1"/>
  <c r="EQ755" i="1"/>
  <c r="ER755" i="1"/>
  <c r="ES755" i="1"/>
  <c r="ET755" i="1"/>
  <c r="EU755" i="1"/>
  <c r="EV755" i="1"/>
  <c r="EW755" i="1"/>
  <c r="EX755" i="1"/>
  <c r="EY755" i="1"/>
  <c r="EZ755" i="1"/>
  <c r="FA755" i="1"/>
  <c r="FB755" i="1"/>
  <c r="FC755" i="1"/>
  <c r="FD755" i="1"/>
  <c r="FE755" i="1"/>
  <c r="FF755" i="1"/>
  <c r="FG755" i="1"/>
  <c r="FH755" i="1"/>
  <c r="FI755" i="1"/>
  <c r="FJ755" i="1"/>
  <c r="FK755" i="1"/>
  <c r="FL755" i="1"/>
  <c r="FM755" i="1"/>
  <c r="FN755" i="1"/>
  <c r="FO755" i="1"/>
  <c r="FP755" i="1"/>
  <c r="FQ755" i="1"/>
  <c r="FR755" i="1"/>
  <c r="FS755" i="1"/>
  <c r="FT755" i="1"/>
  <c r="FU755" i="1"/>
  <c r="FV755" i="1"/>
  <c r="FW755" i="1"/>
  <c r="FX755" i="1"/>
  <c r="FY755" i="1"/>
  <c r="FZ755" i="1"/>
  <c r="GA755" i="1"/>
  <c r="GB755" i="1"/>
  <c r="GC755" i="1"/>
  <c r="GD755" i="1"/>
  <c r="GE755" i="1"/>
  <c r="GF755" i="1"/>
  <c r="GG755" i="1"/>
  <c r="GH755" i="1"/>
  <c r="GI755" i="1"/>
  <c r="GJ755" i="1"/>
  <c r="GK755" i="1"/>
  <c r="GL755" i="1"/>
  <c r="GM755" i="1"/>
  <c r="GN755" i="1"/>
  <c r="GO755" i="1"/>
  <c r="GP755" i="1"/>
  <c r="GQ755" i="1"/>
  <c r="GR755" i="1"/>
  <c r="GS755" i="1"/>
  <c r="GT755" i="1"/>
  <c r="GU755" i="1"/>
  <c r="GV755" i="1"/>
  <c r="GW755" i="1"/>
  <c r="GX755" i="1"/>
  <c r="D757" i="1"/>
  <c r="AC757" i="1"/>
  <c r="AE757" i="1"/>
  <c r="AD757" i="1" s="1"/>
  <c r="AF757" i="1"/>
  <c r="AG757" i="1"/>
  <c r="CU757" i="1" s="1"/>
  <c r="T757" i="1" s="1"/>
  <c r="AH757" i="1"/>
  <c r="CV757" i="1" s="1"/>
  <c r="U757" i="1" s="1"/>
  <c r="AI757" i="1"/>
  <c r="CW757" i="1" s="1"/>
  <c r="V757" i="1" s="1"/>
  <c r="AJ757" i="1"/>
  <c r="CX757" i="1" s="1"/>
  <c r="W757" i="1" s="1"/>
  <c r="CQ757" i="1"/>
  <c r="P757" i="1" s="1"/>
  <c r="CR757" i="1"/>
  <c r="Q757" i="1" s="1"/>
  <c r="FR757" i="1"/>
  <c r="GL757" i="1"/>
  <c r="GN757" i="1"/>
  <c r="GO757" i="1"/>
  <c r="GV757" i="1"/>
  <c r="HC757" i="1" s="1"/>
  <c r="GX757" i="1" s="1"/>
  <c r="D758" i="1"/>
  <c r="AC758" i="1"/>
  <c r="CQ758" i="1" s="1"/>
  <c r="P758" i="1" s="1"/>
  <c r="AE758" i="1"/>
  <c r="AF758" i="1"/>
  <c r="AG758" i="1"/>
  <c r="AH758" i="1"/>
  <c r="AI758" i="1"/>
  <c r="AJ758" i="1"/>
  <c r="CX758" i="1" s="1"/>
  <c r="W758" i="1" s="1"/>
  <c r="CU758" i="1"/>
  <c r="T758" i="1" s="1"/>
  <c r="CV758" i="1"/>
  <c r="U758" i="1" s="1"/>
  <c r="CW758" i="1"/>
  <c r="V758" i="1" s="1"/>
  <c r="FR758" i="1"/>
  <c r="GL758" i="1"/>
  <c r="GN758" i="1"/>
  <c r="GO758" i="1"/>
  <c r="CC764" i="1" s="1"/>
  <c r="GV758" i="1"/>
  <c r="HC758" i="1" s="1"/>
  <c r="GX758" i="1" s="1"/>
  <c r="D759" i="1"/>
  <c r="AC759" i="1"/>
  <c r="AE759" i="1"/>
  <c r="AF759" i="1"/>
  <c r="AG759" i="1"/>
  <c r="CU759" i="1" s="1"/>
  <c r="T759" i="1" s="1"/>
  <c r="AH759" i="1"/>
  <c r="CV759" i="1" s="1"/>
  <c r="U759" i="1" s="1"/>
  <c r="AI759" i="1"/>
  <c r="CW759" i="1" s="1"/>
  <c r="V759" i="1" s="1"/>
  <c r="AJ759" i="1"/>
  <c r="CX759" i="1" s="1"/>
  <c r="W759" i="1" s="1"/>
  <c r="CQ759" i="1"/>
  <c r="P759" i="1" s="1"/>
  <c r="FR759" i="1"/>
  <c r="GL759" i="1"/>
  <c r="GN759" i="1"/>
  <c r="GO759" i="1"/>
  <c r="GV759" i="1"/>
  <c r="HC759" i="1"/>
  <c r="GX759" i="1" s="1"/>
  <c r="D760" i="1"/>
  <c r="I760" i="1"/>
  <c r="K760" i="1"/>
  <c r="AC760" i="1"/>
  <c r="AE760" i="1"/>
  <c r="AD760" i="1" s="1"/>
  <c r="AF760" i="1"/>
  <c r="AG760" i="1"/>
  <c r="CU760" i="1" s="1"/>
  <c r="AH760" i="1"/>
  <c r="CV760" i="1" s="1"/>
  <c r="AI760" i="1"/>
  <c r="CW760" i="1" s="1"/>
  <c r="V760" i="1" s="1"/>
  <c r="AJ760" i="1"/>
  <c r="CX760" i="1" s="1"/>
  <c r="W760" i="1" s="1"/>
  <c r="CQ760" i="1"/>
  <c r="P760" i="1" s="1"/>
  <c r="CT760" i="1"/>
  <c r="S760" i="1" s="1"/>
  <c r="CY760" i="1" s="1"/>
  <c r="X760" i="1" s="1"/>
  <c r="FR760" i="1"/>
  <c r="GL760" i="1"/>
  <c r="GN760" i="1"/>
  <c r="GO760" i="1"/>
  <c r="GV760" i="1"/>
  <c r="HC760" i="1"/>
  <c r="GX760" i="1" s="1"/>
  <c r="D761" i="1"/>
  <c r="I761" i="1"/>
  <c r="K761" i="1"/>
  <c r="AC761" i="1"/>
  <c r="AD761" i="1"/>
  <c r="AB761" i="1" s="1"/>
  <c r="AE761" i="1"/>
  <c r="AF761" i="1"/>
  <c r="AG761" i="1"/>
  <c r="AH761" i="1"/>
  <c r="AI761" i="1"/>
  <c r="AJ761" i="1"/>
  <c r="CX761" i="1" s="1"/>
  <c r="W761" i="1" s="1"/>
  <c r="CQ761" i="1"/>
  <c r="P761" i="1" s="1"/>
  <c r="CR761" i="1"/>
  <c r="Q761" i="1" s="1"/>
  <c r="CT761" i="1"/>
  <c r="S761" i="1" s="1"/>
  <c r="CU761" i="1"/>
  <c r="T761" i="1" s="1"/>
  <c r="CV761" i="1"/>
  <c r="U761" i="1" s="1"/>
  <c r="CW761" i="1"/>
  <c r="V761" i="1" s="1"/>
  <c r="FR761" i="1"/>
  <c r="GL761" i="1"/>
  <c r="GN761" i="1"/>
  <c r="GO761" i="1"/>
  <c r="GV761" i="1"/>
  <c r="HC761" i="1"/>
  <c r="GX761" i="1" s="1"/>
  <c r="D762" i="1"/>
  <c r="P762" i="1"/>
  <c r="Q762" i="1"/>
  <c r="R762" i="1"/>
  <c r="GK762" i="1" s="1"/>
  <c r="AC762" i="1"/>
  <c r="CQ762" i="1" s="1"/>
  <c r="AE762" i="1"/>
  <c r="CR762" i="1" s="1"/>
  <c r="AF762" i="1"/>
  <c r="CT762" i="1" s="1"/>
  <c r="S762" i="1" s="1"/>
  <c r="AG762" i="1"/>
  <c r="CU762" i="1" s="1"/>
  <c r="T762" i="1" s="1"/>
  <c r="AH762" i="1"/>
  <c r="AI762" i="1"/>
  <c r="CW762" i="1" s="1"/>
  <c r="V762" i="1" s="1"/>
  <c r="AJ762" i="1"/>
  <c r="CX762" i="1" s="1"/>
  <c r="W762" i="1" s="1"/>
  <c r="CS762" i="1"/>
  <c r="CV762" i="1"/>
  <c r="U762" i="1" s="1"/>
  <c r="CY762" i="1"/>
  <c r="X762" i="1" s="1"/>
  <c r="CZ762" i="1"/>
  <c r="Y762" i="1" s="1"/>
  <c r="FR762" i="1"/>
  <c r="GL762" i="1"/>
  <c r="GN762" i="1"/>
  <c r="GO762" i="1"/>
  <c r="GV762" i="1"/>
  <c r="HC762" i="1" s="1"/>
  <c r="GX762" i="1" s="1"/>
  <c r="B764" i="1"/>
  <c r="B755" i="1" s="1"/>
  <c r="C764" i="1"/>
  <c r="C755" i="1" s="1"/>
  <c r="D764" i="1"/>
  <c r="D755" i="1" s="1"/>
  <c r="F764" i="1"/>
  <c r="F755" i="1" s="1"/>
  <c r="G764" i="1"/>
  <c r="BD764" i="1"/>
  <c r="BX764" i="1"/>
  <c r="AO764" i="1" s="1"/>
  <c r="F768" i="1" s="1"/>
  <c r="CK764" i="1"/>
  <c r="CK755" i="1" s="1"/>
  <c r="CL764" i="1"/>
  <c r="CM764" i="1"/>
  <c r="CM755" i="1" s="1"/>
  <c r="D794" i="1"/>
  <c r="B796" i="1"/>
  <c r="E796" i="1"/>
  <c r="Z796" i="1"/>
  <c r="AA796" i="1"/>
  <c r="AM796" i="1"/>
  <c r="AN796" i="1"/>
  <c r="BE796" i="1"/>
  <c r="BF796" i="1"/>
  <c r="BG796" i="1"/>
  <c r="BH796" i="1"/>
  <c r="BI796" i="1"/>
  <c r="BJ796" i="1"/>
  <c r="BK796" i="1"/>
  <c r="BL796" i="1"/>
  <c r="BM796" i="1"/>
  <c r="BN796" i="1"/>
  <c r="BO796" i="1"/>
  <c r="BP796" i="1"/>
  <c r="BQ796" i="1"/>
  <c r="BR796" i="1"/>
  <c r="BS796" i="1"/>
  <c r="BT796" i="1"/>
  <c r="BU796" i="1"/>
  <c r="BV796" i="1"/>
  <c r="BW796" i="1"/>
  <c r="CN796" i="1"/>
  <c r="CO796" i="1"/>
  <c r="CP796" i="1"/>
  <c r="CQ796" i="1"/>
  <c r="CR796" i="1"/>
  <c r="CS796" i="1"/>
  <c r="CT796" i="1"/>
  <c r="CU796" i="1"/>
  <c r="CV796" i="1"/>
  <c r="CW796" i="1"/>
  <c r="CX796" i="1"/>
  <c r="CY796" i="1"/>
  <c r="CZ796" i="1"/>
  <c r="DA796" i="1"/>
  <c r="DB796" i="1"/>
  <c r="DC796" i="1"/>
  <c r="DD796" i="1"/>
  <c r="DE796" i="1"/>
  <c r="DF796" i="1"/>
  <c r="DG796" i="1"/>
  <c r="DH796" i="1"/>
  <c r="DI796" i="1"/>
  <c r="DJ796" i="1"/>
  <c r="DK796" i="1"/>
  <c r="DL796" i="1"/>
  <c r="DM796" i="1"/>
  <c r="DN796" i="1"/>
  <c r="DO796" i="1"/>
  <c r="DP796" i="1"/>
  <c r="DQ796" i="1"/>
  <c r="DR796" i="1"/>
  <c r="DS796" i="1"/>
  <c r="DT796" i="1"/>
  <c r="DU796" i="1"/>
  <c r="DV796" i="1"/>
  <c r="DW796" i="1"/>
  <c r="DX796" i="1"/>
  <c r="DY796" i="1"/>
  <c r="DZ796" i="1"/>
  <c r="EA796" i="1"/>
  <c r="EB796" i="1"/>
  <c r="EC796" i="1"/>
  <c r="ED796" i="1"/>
  <c r="EE796" i="1"/>
  <c r="EF796" i="1"/>
  <c r="EG796" i="1"/>
  <c r="EH796" i="1"/>
  <c r="EI796" i="1"/>
  <c r="EJ796" i="1"/>
  <c r="EK796" i="1"/>
  <c r="EL796" i="1"/>
  <c r="EM796" i="1"/>
  <c r="EN796" i="1"/>
  <c r="EO796" i="1"/>
  <c r="EP796" i="1"/>
  <c r="EQ796" i="1"/>
  <c r="ER796" i="1"/>
  <c r="ES796" i="1"/>
  <c r="ET796" i="1"/>
  <c r="EU796" i="1"/>
  <c r="EV796" i="1"/>
  <c r="EW796" i="1"/>
  <c r="EX796" i="1"/>
  <c r="EY796" i="1"/>
  <c r="EZ796" i="1"/>
  <c r="FA796" i="1"/>
  <c r="FB796" i="1"/>
  <c r="FC796" i="1"/>
  <c r="FD796" i="1"/>
  <c r="FE796" i="1"/>
  <c r="FF796" i="1"/>
  <c r="FG796" i="1"/>
  <c r="FH796" i="1"/>
  <c r="FI796" i="1"/>
  <c r="FJ796" i="1"/>
  <c r="FK796" i="1"/>
  <c r="FL796" i="1"/>
  <c r="FM796" i="1"/>
  <c r="FN796" i="1"/>
  <c r="FO796" i="1"/>
  <c r="FP796" i="1"/>
  <c r="FQ796" i="1"/>
  <c r="FR796" i="1"/>
  <c r="FS796" i="1"/>
  <c r="FT796" i="1"/>
  <c r="FU796" i="1"/>
  <c r="FV796" i="1"/>
  <c r="FW796" i="1"/>
  <c r="FX796" i="1"/>
  <c r="FY796" i="1"/>
  <c r="FZ796" i="1"/>
  <c r="GA796" i="1"/>
  <c r="GB796" i="1"/>
  <c r="GC796" i="1"/>
  <c r="GD796" i="1"/>
  <c r="GE796" i="1"/>
  <c r="GF796" i="1"/>
  <c r="GG796" i="1"/>
  <c r="GH796" i="1"/>
  <c r="GI796" i="1"/>
  <c r="GJ796" i="1"/>
  <c r="GK796" i="1"/>
  <c r="GL796" i="1"/>
  <c r="GM796" i="1"/>
  <c r="GN796" i="1"/>
  <c r="GO796" i="1"/>
  <c r="GP796" i="1"/>
  <c r="GQ796" i="1"/>
  <c r="GR796" i="1"/>
  <c r="GS796" i="1"/>
  <c r="GT796" i="1"/>
  <c r="GU796" i="1"/>
  <c r="GV796" i="1"/>
  <c r="GW796" i="1"/>
  <c r="GX796" i="1"/>
  <c r="D798" i="1"/>
  <c r="P798" i="1"/>
  <c r="AC798" i="1"/>
  <c r="AE798" i="1"/>
  <c r="AF798" i="1"/>
  <c r="AG798" i="1"/>
  <c r="CU798" i="1" s="1"/>
  <c r="T798" i="1" s="1"/>
  <c r="AH798" i="1"/>
  <c r="CV798" i="1" s="1"/>
  <c r="U798" i="1" s="1"/>
  <c r="AI798" i="1"/>
  <c r="CW798" i="1" s="1"/>
  <c r="V798" i="1" s="1"/>
  <c r="AJ798" i="1"/>
  <c r="CX798" i="1" s="1"/>
  <c r="W798" i="1" s="1"/>
  <c r="CQ798" i="1"/>
  <c r="FR798" i="1"/>
  <c r="GL798" i="1"/>
  <c r="GN798" i="1"/>
  <c r="GO798" i="1"/>
  <c r="GV798" i="1"/>
  <c r="HC798" i="1" s="1"/>
  <c r="GX798" i="1" s="1"/>
  <c r="D799" i="1"/>
  <c r="AC799" i="1"/>
  <c r="AE799" i="1"/>
  <c r="AF799" i="1"/>
  <c r="AG799" i="1"/>
  <c r="CU799" i="1" s="1"/>
  <c r="T799" i="1" s="1"/>
  <c r="AH799" i="1"/>
  <c r="CV799" i="1" s="1"/>
  <c r="U799" i="1" s="1"/>
  <c r="AI799" i="1"/>
  <c r="CW799" i="1" s="1"/>
  <c r="V799" i="1" s="1"/>
  <c r="AJ799" i="1"/>
  <c r="CX799" i="1"/>
  <c r="W799" i="1" s="1"/>
  <c r="FR799" i="1"/>
  <c r="BY807" i="1" s="1"/>
  <c r="GL799" i="1"/>
  <c r="GN799" i="1"/>
  <c r="GO799" i="1"/>
  <c r="GV799" i="1"/>
  <c r="HC799" i="1" s="1"/>
  <c r="GX799" i="1" s="1"/>
  <c r="D800" i="1"/>
  <c r="AC800" i="1"/>
  <c r="AE800" i="1"/>
  <c r="AF800" i="1"/>
  <c r="AG800" i="1"/>
  <c r="CU800" i="1" s="1"/>
  <c r="T800" i="1" s="1"/>
  <c r="AH800" i="1"/>
  <c r="CV800" i="1" s="1"/>
  <c r="U800" i="1" s="1"/>
  <c r="AI800" i="1"/>
  <c r="CW800" i="1" s="1"/>
  <c r="V800" i="1" s="1"/>
  <c r="AJ800" i="1"/>
  <c r="CX800" i="1" s="1"/>
  <c r="W800" i="1" s="1"/>
  <c r="CT800" i="1"/>
  <c r="S800" i="1" s="1"/>
  <c r="FR800" i="1"/>
  <c r="GL800" i="1"/>
  <c r="GN800" i="1"/>
  <c r="GO800" i="1"/>
  <c r="GV800" i="1"/>
  <c r="HC800" i="1" s="1"/>
  <c r="GX800" i="1" s="1"/>
  <c r="CJ807" i="1" s="1"/>
  <c r="D801" i="1"/>
  <c r="AC801" i="1"/>
  <c r="CQ801" i="1" s="1"/>
  <c r="P801" i="1" s="1"/>
  <c r="AE801" i="1"/>
  <c r="AF801" i="1"/>
  <c r="AG801" i="1"/>
  <c r="AH801" i="1"/>
  <c r="AI801" i="1"/>
  <c r="CW801" i="1" s="1"/>
  <c r="V801" i="1" s="1"/>
  <c r="AJ801" i="1"/>
  <c r="CX801" i="1" s="1"/>
  <c r="W801" i="1" s="1"/>
  <c r="CR801" i="1"/>
  <c r="Q801" i="1" s="1"/>
  <c r="CT801" i="1"/>
  <c r="S801" i="1" s="1"/>
  <c r="CU801" i="1"/>
  <c r="T801" i="1" s="1"/>
  <c r="CV801" i="1"/>
  <c r="U801" i="1" s="1"/>
  <c r="FR801" i="1"/>
  <c r="GL801" i="1"/>
  <c r="GN801" i="1"/>
  <c r="GO801" i="1"/>
  <c r="GV801" i="1"/>
  <c r="HC801" i="1"/>
  <c r="GX801" i="1" s="1"/>
  <c r="D802" i="1"/>
  <c r="P802" i="1"/>
  <c r="AC802" i="1"/>
  <c r="CQ802" i="1" s="1"/>
  <c r="AD802" i="1"/>
  <c r="AE802" i="1"/>
  <c r="AF802" i="1"/>
  <c r="AG802" i="1"/>
  <c r="CU802" i="1" s="1"/>
  <c r="T802" i="1" s="1"/>
  <c r="AH802" i="1"/>
  <c r="CV802" i="1" s="1"/>
  <c r="U802" i="1" s="1"/>
  <c r="AI802" i="1"/>
  <c r="CW802" i="1" s="1"/>
  <c r="V802" i="1" s="1"/>
  <c r="AJ802" i="1"/>
  <c r="CX802" i="1" s="1"/>
  <c r="W802" i="1" s="1"/>
  <c r="FR802" i="1"/>
  <c r="GL802" i="1"/>
  <c r="GN802" i="1"/>
  <c r="GO802" i="1"/>
  <c r="GV802" i="1"/>
  <c r="HC802" i="1"/>
  <c r="GX802" i="1" s="1"/>
  <c r="D803" i="1"/>
  <c r="V803" i="1"/>
  <c r="AC803" i="1"/>
  <c r="AE803" i="1"/>
  <c r="AF803" i="1"/>
  <c r="AG803" i="1"/>
  <c r="CU803" i="1" s="1"/>
  <c r="T803" i="1" s="1"/>
  <c r="AH803" i="1"/>
  <c r="AI803" i="1"/>
  <c r="CW803" i="1" s="1"/>
  <c r="AJ803" i="1"/>
  <c r="CX803" i="1" s="1"/>
  <c r="W803" i="1" s="1"/>
  <c r="CQ803" i="1"/>
  <c r="P803" i="1" s="1"/>
  <c r="CV803" i="1"/>
  <c r="U803" i="1" s="1"/>
  <c r="FR803" i="1"/>
  <c r="GL803" i="1"/>
  <c r="GN803" i="1"/>
  <c r="GO803" i="1"/>
  <c r="GV803" i="1"/>
  <c r="HC803" i="1"/>
  <c r="GX803" i="1" s="1"/>
  <c r="D804" i="1"/>
  <c r="I804" i="1"/>
  <c r="K804" i="1"/>
  <c r="AC804" i="1"/>
  <c r="CQ804" i="1" s="1"/>
  <c r="P804" i="1" s="1"/>
  <c r="AE804" i="1"/>
  <c r="AF804" i="1"/>
  <c r="AG804" i="1"/>
  <c r="AH804" i="1"/>
  <c r="CV804" i="1" s="1"/>
  <c r="AI804" i="1"/>
  <c r="CW804" i="1" s="1"/>
  <c r="AJ804" i="1"/>
  <c r="CX804" i="1" s="1"/>
  <c r="CT804" i="1"/>
  <c r="CU804" i="1"/>
  <c r="T804" i="1" s="1"/>
  <c r="FR804" i="1"/>
  <c r="GL804" i="1"/>
  <c r="GN804" i="1"/>
  <c r="GO804" i="1"/>
  <c r="GV804" i="1"/>
  <c r="HC804" i="1" s="1"/>
  <c r="GX804" i="1" s="1"/>
  <c r="D805" i="1"/>
  <c r="I805" i="1"/>
  <c r="K805" i="1"/>
  <c r="AC805" i="1"/>
  <c r="CQ805" i="1" s="1"/>
  <c r="P805" i="1" s="1"/>
  <c r="AE805" i="1"/>
  <c r="AF805" i="1"/>
  <c r="CT805" i="1" s="1"/>
  <c r="AG805" i="1"/>
  <c r="CU805" i="1" s="1"/>
  <c r="AH805" i="1"/>
  <c r="CV805" i="1" s="1"/>
  <c r="AI805" i="1"/>
  <c r="CW805" i="1" s="1"/>
  <c r="AJ805" i="1"/>
  <c r="CX805" i="1" s="1"/>
  <c r="FR805" i="1"/>
  <c r="GL805" i="1"/>
  <c r="GN805" i="1"/>
  <c r="GO805" i="1"/>
  <c r="GV805" i="1"/>
  <c r="HC805" i="1" s="1"/>
  <c r="B807" i="1"/>
  <c r="C807" i="1"/>
  <c r="C796" i="1" s="1"/>
  <c r="D807" i="1"/>
  <c r="D796" i="1" s="1"/>
  <c r="F807" i="1"/>
  <c r="F796" i="1" s="1"/>
  <c r="G807" i="1"/>
  <c r="BX807" i="1"/>
  <c r="AO807" i="1" s="1"/>
  <c r="AO796" i="1" s="1"/>
  <c r="CK807" i="1"/>
  <c r="CK796" i="1" s="1"/>
  <c r="CL807" i="1"/>
  <c r="CL796" i="1" s="1"/>
  <c r="CM807" i="1"/>
  <c r="BD807" i="1" s="1"/>
  <c r="F832" i="1" s="1"/>
  <c r="D837" i="1"/>
  <c r="E839" i="1"/>
  <c r="Z839" i="1"/>
  <c r="AA839" i="1"/>
  <c r="AB839" i="1"/>
  <c r="AC839" i="1"/>
  <c r="AD839" i="1"/>
  <c r="AE839" i="1"/>
  <c r="AF839" i="1"/>
  <c r="AG839" i="1"/>
  <c r="AH839" i="1"/>
  <c r="AI839" i="1"/>
  <c r="AJ839" i="1"/>
  <c r="AK839" i="1"/>
  <c r="AL839" i="1"/>
  <c r="AM839" i="1"/>
  <c r="AN839" i="1"/>
  <c r="BE839" i="1"/>
  <c r="BF839" i="1"/>
  <c r="BG839" i="1"/>
  <c r="BH839" i="1"/>
  <c r="BI839" i="1"/>
  <c r="BJ839" i="1"/>
  <c r="BK839" i="1"/>
  <c r="BL839" i="1"/>
  <c r="BM839" i="1"/>
  <c r="BN839" i="1"/>
  <c r="BO839" i="1"/>
  <c r="BP839" i="1"/>
  <c r="BQ839" i="1"/>
  <c r="BR839" i="1"/>
  <c r="BS839" i="1"/>
  <c r="BT839" i="1"/>
  <c r="BU839" i="1"/>
  <c r="BV839" i="1"/>
  <c r="BW839" i="1"/>
  <c r="BX839" i="1"/>
  <c r="BY839" i="1"/>
  <c r="BZ839" i="1"/>
  <c r="CA839" i="1"/>
  <c r="CB839" i="1"/>
  <c r="CC839" i="1"/>
  <c r="CD839" i="1"/>
  <c r="CE839" i="1"/>
  <c r="CF839" i="1"/>
  <c r="CG839" i="1"/>
  <c r="CH839" i="1"/>
  <c r="CI839" i="1"/>
  <c r="CJ839" i="1"/>
  <c r="CK839" i="1"/>
  <c r="CL839" i="1"/>
  <c r="CM839" i="1"/>
  <c r="CN839" i="1"/>
  <c r="CO839" i="1"/>
  <c r="CP839" i="1"/>
  <c r="CQ839" i="1"/>
  <c r="CR839" i="1"/>
  <c r="CS839" i="1"/>
  <c r="CT839" i="1"/>
  <c r="CU839" i="1"/>
  <c r="CV839" i="1"/>
  <c r="CW839" i="1"/>
  <c r="CX839" i="1"/>
  <c r="CY839" i="1"/>
  <c r="CZ839" i="1"/>
  <c r="DA839" i="1"/>
  <c r="DB839" i="1"/>
  <c r="DC839" i="1"/>
  <c r="DD839" i="1"/>
  <c r="DE839" i="1"/>
  <c r="DF839" i="1"/>
  <c r="DG839" i="1"/>
  <c r="DH839" i="1"/>
  <c r="DI839" i="1"/>
  <c r="DJ839" i="1"/>
  <c r="DK839" i="1"/>
  <c r="DL839" i="1"/>
  <c r="DM839" i="1"/>
  <c r="DN839" i="1"/>
  <c r="DO839" i="1"/>
  <c r="DP839" i="1"/>
  <c r="DQ839" i="1"/>
  <c r="DR839" i="1"/>
  <c r="DS839" i="1"/>
  <c r="DT839" i="1"/>
  <c r="DU839" i="1"/>
  <c r="DV839" i="1"/>
  <c r="DW839" i="1"/>
  <c r="DX839" i="1"/>
  <c r="DY839" i="1"/>
  <c r="DZ839" i="1"/>
  <c r="EA839" i="1"/>
  <c r="EB839" i="1"/>
  <c r="EC839" i="1"/>
  <c r="ED839" i="1"/>
  <c r="EE839" i="1"/>
  <c r="EF839" i="1"/>
  <c r="EG839" i="1"/>
  <c r="EH839" i="1"/>
  <c r="EI839" i="1"/>
  <c r="EJ839" i="1"/>
  <c r="EK839" i="1"/>
  <c r="EL839" i="1"/>
  <c r="EM839" i="1"/>
  <c r="EN839" i="1"/>
  <c r="EO839" i="1"/>
  <c r="EP839" i="1"/>
  <c r="EQ839" i="1"/>
  <c r="ER839" i="1"/>
  <c r="ES839" i="1"/>
  <c r="ET839" i="1"/>
  <c r="EU839" i="1"/>
  <c r="EV839" i="1"/>
  <c r="EW839" i="1"/>
  <c r="EX839" i="1"/>
  <c r="EY839" i="1"/>
  <c r="EZ839" i="1"/>
  <c r="FA839" i="1"/>
  <c r="FB839" i="1"/>
  <c r="FC839" i="1"/>
  <c r="FD839" i="1"/>
  <c r="FE839" i="1"/>
  <c r="FF839" i="1"/>
  <c r="FG839" i="1"/>
  <c r="FH839" i="1"/>
  <c r="FI839" i="1"/>
  <c r="FJ839" i="1"/>
  <c r="FK839" i="1"/>
  <c r="FL839" i="1"/>
  <c r="FM839" i="1"/>
  <c r="FN839" i="1"/>
  <c r="FO839" i="1"/>
  <c r="FP839" i="1"/>
  <c r="FQ839" i="1"/>
  <c r="FR839" i="1"/>
  <c r="FS839" i="1"/>
  <c r="FT839" i="1"/>
  <c r="FU839" i="1"/>
  <c r="FV839" i="1"/>
  <c r="FW839" i="1"/>
  <c r="FX839" i="1"/>
  <c r="FY839" i="1"/>
  <c r="FZ839" i="1"/>
  <c r="GA839" i="1"/>
  <c r="GB839" i="1"/>
  <c r="GC839" i="1"/>
  <c r="GD839" i="1"/>
  <c r="GE839" i="1"/>
  <c r="GF839" i="1"/>
  <c r="GG839" i="1"/>
  <c r="GH839" i="1"/>
  <c r="GI839" i="1"/>
  <c r="GJ839" i="1"/>
  <c r="GK839" i="1"/>
  <c r="GL839" i="1"/>
  <c r="GM839" i="1"/>
  <c r="GN839" i="1"/>
  <c r="GO839" i="1"/>
  <c r="GP839" i="1"/>
  <c r="GQ839" i="1"/>
  <c r="GR839" i="1"/>
  <c r="GS839" i="1"/>
  <c r="GT839" i="1"/>
  <c r="GU839" i="1"/>
  <c r="GV839" i="1"/>
  <c r="GW839" i="1"/>
  <c r="GX839" i="1"/>
  <c r="D841" i="1"/>
  <c r="B843" i="1"/>
  <c r="E843" i="1"/>
  <c r="Z843" i="1"/>
  <c r="AA843" i="1"/>
  <c r="AM843" i="1"/>
  <c r="AN843" i="1"/>
  <c r="BE843" i="1"/>
  <c r="BF843" i="1"/>
  <c r="BG843" i="1"/>
  <c r="BH843" i="1"/>
  <c r="BI843" i="1"/>
  <c r="BJ843" i="1"/>
  <c r="BK843" i="1"/>
  <c r="BL843" i="1"/>
  <c r="BM843" i="1"/>
  <c r="BN843" i="1"/>
  <c r="BO843" i="1"/>
  <c r="BP843" i="1"/>
  <c r="BQ843" i="1"/>
  <c r="BR843" i="1"/>
  <c r="BS843" i="1"/>
  <c r="BT843" i="1"/>
  <c r="BU843" i="1"/>
  <c r="BV843" i="1"/>
  <c r="BW843" i="1"/>
  <c r="CN843" i="1"/>
  <c r="CO843" i="1"/>
  <c r="CP843" i="1"/>
  <c r="CQ843" i="1"/>
  <c r="CR843" i="1"/>
  <c r="CS843" i="1"/>
  <c r="CT843" i="1"/>
  <c r="CU843" i="1"/>
  <c r="CV843" i="1"/>
  <c r="CW843" i="1"/>
  <c r="CX843" i="1"/>
  <c r="CY843" i="1"/>
  <c r="CZ843" i="1"/>
  <c r="DA843" i="1"/>
  <c r="DB843" i="1"/>
  <c r="DC843" i="1"/>
  <c r="DD843" i="1"/>
  <c r="DE843" i="1"/>
  <c r="DF843" i="1"/>
  <c r="DG843" i="1"/>
  <c r="DH843" i="1"/>
  <c r="DI843" i="1"/>
  <c r="DJ843" i="1"/>
  <c r="DK843" i="1"/>
  <c r="DL843" i="1"/>
  <c r="DM843" i="1"/>
  <c r="DN843" i="1"/>
  <c r="DO843" i="1"/>
  <c r="DP843" i="1"/>
  <c r="DQ843" i="1"/>
  <c r="DR843" i="1"/>
  <c r="DS843" i="1"/>
  <c r="DT843" i="1"/>
  <c r="DU843" i="1"/>
  <c r="DV843" i="1"/>
  <c r="DW843" i="1"/>
  <c r="DX843" i="1"/>
  <c r="DY843" i="1"/>
  <c r="DZ843" i="1"/>
  <c r="EA843" i="1"/>
  <c r="EB843" i="1"/>
  <c r="EC843" i="1"/>
  <c r="ED843" i="1"/>
  <c r="EE843" i="1"/>
  <c r="EF843" i="1"/>
  <c r="EG843" i="1"/>
  <c r="EH843" i="1"/>
  <c r="EI843" i="1"/>
  <c r="EJ843" i="1"/>
  <c r="EK843" i="1"/>
  <c r="EL843" i="1"/>
  <c r="EM843" i="1"/>
  <c r="EN843" i="1"/>
  <c r="EO843" i="1"/>
  <c r="EP843" i="1"/>
  <c r="EQ843" i="1"/>
  <c r="ER843" i="1"/>
  <c r="ES843" i="1"/>
  <c r="ET843" i="1"/>
  <c r="EU843" i="1"/>
  <c r="EV843" i="1"/>
  <c r="EW843" i="1"/>
  <c r="EX843" i="1"/>
  <c r="EY843" i="1"/>
  <c r="EZ843" i="1"/>
  <c r="FA843" i="1"/>
  <c r="FB843" i="1"/>
  <c r="FC843" i="1"/>
  <c r="FD843" i="1"/>
  <c r="FE843" i="1"/>
  <c r="FF843" i="1"/>
  <c r="FG843" i="1"/>
  <c r="FH843" i="1"/>
  <c r="FI843" i="1"/>
  <c r="FJ843" i="1"/>
  <c r="FK843" i="1"/>
  <c r="FL843" i="1"/>
  <c r="FM843" i="1"/>
  <c r="FN843" i="1"/>
  <c r="FO843" i="1"/>
  <c r="FP843" i="1"/>
  <c r="FQ843" i="1"/>
  <c r="FR843" i="1"/>
  <c r="FS843" i="1"/>
  <c r="FT843" i="1"/>
  <c r="FU843" i="1"/>
  <c r="FV843" i="1"/>
  <c r="FW843" i="1"/>
  <c r="FX843" i="1"/>
  <c r="FY843" i="1"/>
  <c r="FZ843" i="1"/>
  <c r="GA843" i="1"/>
  <c r="GB843" i="1"/>
  <c r="GC843" i="1"/>
  <c r="GD843" i="1"/>
  <c r="GE843" i="1"/>
  <c r="GF843" i="1"/>
  <c r="GG843" i="1"/>
  <c r="GH843" i="1"/>
  <c r="GI843" i="1"/>
  <c r="GJ843" i="1"/>
  <c r="GK843" i="1"/>
  <c r="GL843" i="1"/>
  <c r="GM843" i="1"/>
  <c r="GN843" i="1"/>
  <c r="GO843" i="1"/>
  <c r="GP843" i="1"/>
  <c r="GQ843" i="1"/>
  <c r="GR843" i="1"/>
  <c r="GS843" i="1"/>
  <c r="GT843" i="1"/>
  <c r="GU843" i="1"/>
  <c r="GV843" i="1"/>
  <c r="GW843" i="1"/>
  <c r="GX843" i="1"/>
  <c r="D845" i="1"/>
  <c r="S845" i="1"/>
  <c r="AC845" i="1"/>
  <c r="AE845" i="1"/>
  <c r="AF845" i="1"/>
  <c r="AG845" i="1"/>
  <c r="AH845" i="1"/>
  <c r="CV845" i="1" s="1"/>
  <c r="U845" i="1" s="1"/>
  <c r="AI845" i="1"/>
  <c r="CW845" i="1" s="1"/>
  <c r="V845" i="1" s="1"/>
  <c r="AJ845" i="1"/>
  <c r="CX845" i="1" s="1"/>
  <c r="W845" i="1" s="1"/>
  <c r="CQ845" i="1"/>
  <c r="P845" i="1" s="1"/>
  <c r="CS845" i="1"/>
  <c r="CT845" i="1"/>
  <c r="CU845" i="1"/>
  <c r="T845" i="1" s="1"/>
  <c r="FR845" i="1"/>
  <c r="GL845" i="1"/>
  <c r="GN845" i="1"/>
  <c r="GO845" i="1"/>
  <c r="GV845" i="1"/>
  <c r="HC845" i="1"/>
  <c r="GX845" i="1" s="1"/>
  <c r="D846" i="1"/>
  <c r="W846" i="1"/>
  <c r="AC846" i="1"/>
  <c r="CQ846" i="1" s="1"/>
  <c r="P846" i="1" s="1"/>
  <c r="AE846" i="1"/>
  <c r="AF846" i="1"/>
  <c r="AG846" i="1"/>
  <c r="CU846" i="1" s="1"/>
  <c r="T846" i="1" s="1"/>
  <c r="AH846" i="1"/>
  <c r="AI846" i="1"/>
  <c r="AJ846" i="1"/>
  <c r="CX846" i="1" s="1"/>
  <c r="CV846" i="1"/>
  <c r="U846" i="1" s="1"/>
  <c r="CW846" i="1"/>
  <c r="V846" i="1" s="1"/>
  <c r="FR846" i="1"/>
  <c r="GL846" i="1"/>
  <c r="GN846" i="1"/>
  <c r="GO846" i="1"/>
  <c r="GV846" i="1"/>
  <c r="HC846" i="1"/>
  <c r="GX846" i="1" s="1"/>
  <c r="D847" i="1"/>
  <c r="T847" i="1"/>
  <c r="U847" i="1"/>
  <c r="AC847" i="1"/>
  <c r="CQ847" i="1" s="1"/>
  <c r="P847" i="1" s="1"/>
  <c r="AE847" i="1"/>
  <c r="AF847" i="1"/>
  <c r="AG847" i="1"/>
  <c r="CU847" i="1" s="1"/>
  <c r="AH847" i="1"/>
  <c r="CV847" i="1" s="1"/>
  <c r="AI847" i="1"/>
  <c r="AJ847" i="1"/>
  <c r="CX847" i="1" s="1"/>
  <c r="W847" i="1" s="1"/>
  <c r="CW847" i="1"/>
  <c r="V847" i="1" s="1"/>
  <c r="FR847" i="1"/>
  <c r="GL847" i="1"/>
  <c r="GN847" i="1"/>
  <c r="GO847" i="1"/>
  <c r="GV847" i="1"/>
  <c r="HC847" i="1" s="1"/>
  <c r="GX847" i="1" s="1"/>
  <c r="D848" i="1"/>
  <c r="AC848" i="1"/>
  <c r="AE848" i="1"/>
  <c r="AF848" i="1"/>
  <c r="AG848" i="1"/>
  <c r="CU848" i="1" s="1"/>
  <c r="T848" i="1" s="1"/>
  <c r="AH848" i="1"/>
  <c r="CV848" i="1" s="1"/>
  <c r="U848" i="1" s="1"/>
  <c r="AI848" i="1"/>
  <c r="CW848" i="1" s="1"/>
  <c r="V848" i="1" s="1"/>
  <c r="AJ848" i="1"/>
  <c r="CX848" i="1" s="1"/>
  <c r="W848" i="1" s="1"/>
  <c r="FR848" i="1"/>
  <c r="GL848" i="1"/>
  <c r="GN848" i="1"/>
  <c r="GO848" i="1"/>
  <c r="GV848" i="1"/>
  <c r="HC848" i="1" s="1"/>
  <c r="GX848" i="1"/>
  <c r="D849" i="1"/>
  <c r="T849" i="1"/>
  <c r="AC849" i="1"/>
  <c r="AD849" i="1"/>
  <c r="AE849" i="1"/>
  <c r="AF849" i="1"/>
  <c r="AG849" i="1"/>
  <c r="CU849" i="1" s="1"/>
  <c r="AH849" i="1"/>
  <c r="CV849" i="1" s="1"/>
  <c r="U849" i="1" s="1"/>
  <c r="AI849" i="1"/>
  <c r="CW849" i="1" s="1"/>
  <c r="V849" i="1" s="1"/>
  <c r="AJ849" i="1"/>
  <c r="CX849" i="1" s="1"/>
  <c r="W849" i="1" s="1"/>
  <c r="CS849" i="1"/>
  <c r="FR849" i="1"/>
  <c r="GL849" i="1"/>
  <c r="GN849" i="1"/>
  <c r="GO849" i="1"/>
  <c r="GV849" i="1"/>
  <c r="HC849" i="1" s="1"/>
  <c r="GX849" i="1" s="1"/>
  <c r="D850" i="1"/>
  <c r="W850" i="1"/>
  <c r="AC850" i="1"/>
  <c r="AE850" i="1"/>
  <c r="AF850" i="1"/>
  <c r="AG850" i="1"/>
  <c r="AH850" i="1"/>
  <c r="CV850" i="1" s="1"/>
  <c r="U850" i="1" s="1"/>
  <c r="AI850" i="1"/>
  <c r="CW850" i="1" s="1"/>
  <c r="V850" i="1" s="1"/>
  <c r="AJ850" i="1"/>
  <c r="CX850" i="1" s="1"/>
  <c r="CU850" i="1"/>
  <c r="T850" i="1" s="1"/>
  <c r="FR850" i="1"/>
  <c r="GL850" i="1"/>
  <c r="GN850" i="1"/>
  <c r="GO850" i="1"/>
  <c r="GV850" i="1"/>
  <c r="HC850" i="1"/>
  <c r="GX850" i="1" s="1"/>
  <c r="D851" i="1"/>
  <c r="T851" i="1"/>
  <c r="U851" i="1"/>
  <c r="AC851" i="1"/>
  <c r="AE851" i="1"/>
  <c r="AF851" i="1"/>
  <c r="AG851" i="1"/>
  <c r="CU851" i="1" s="1"/>
  <c r="AH851" i="1"/>
  <c r="CV851" i="1" s="1"/>
  <c r="AI851" i="1"/>
  <c r="CW851" i="1" s="1"/>
  <c r="V851" i="1" s="1"/>
  <c r="AJ851" i="1"/>
  <c r="CX851" i="1" s="1"/>
  <c r="W851" i="1" s="1"/>
  <c r="FR851" i="1"/>
  <c r="GL851" i="1"/>
  <c r="GN851" i="1"/>
  <c r="GO851" i="1"/>
  <c r="GV851" i="1"/>
  <c r="HC851" i="1" s="1"/>
  <c r="GX851" i="1" s="1"/>
  <c r="D852" i="1"/>
  <c r="AC852" i="1"/>
  <c r="AE852" i="1"/>
  <c r="AF852" i="1"/>
  <c r="AG852" i="1"/>
  <c r="CU852" i="1" s="1"/>
  <c r="T852" i="1" s="1"/>
  <c r="AH852" i="1"/>
  <c r="AI852" i="1"/>
  <c r="CW852" i="1" s="1"/>
  <c r="V852" i="1" s="1"/>
  <c r="AJ852" i="1"/>
  <c r="CX852" i="1" s="1"/>
  <c r="W852" i="1" s="1"/>
  <c r="CV852" i="1"/>
  <c r="U852" i="1" s="1"/>
  <c r="FR852" i="1"/>
  <c r="GL852" i="1"/>
  <c r="GN852" i="1"/>
  <c r="GO852" i="1"/>
  <c r="GV852" i="1"/>
  <c r="HC852" i="1" s="1"/>
  <c r="GX852" i="1" s="1"/>
  <c r="D853" i="1"/>
  <c r="AC853" i="1"/>
  <c r="AE853" i="1"/>
  <c r="AD853" i="1" s="1"/>
  <c r="AF853" i="1"/>
  <c r="CT853" i="1" s="1"/>
  <c r="S853" i="1" s="1"/>
  <c r="AG853" i="1"/>
  <c r="CU853" i="1" s="1"/>
  <c r="T853" i="1" s="1"/>
  <c r="AH853" i="1"/>
  <c r="CV853" i="1" s="1"/>
  <c r="U853" i="1" s="1"/>
  <c r="AI853" i="1"/>
  <c r="CW853" i="1" s="1"/>
  <c r="V853" i="1" s="1"/>
  <c r="AJ853" i="1"/>
  <c r="CX853" i="1" s="1"/>
  <c r="W853" i="1" s="1"/>
  <c r="CQ853" i="1"/>
  <c r="P853" i="1" s="1"/>
  <c r="CR853" i="1"/>
  <c r="Q853" i="1" s="1"/>
  <c r="CS853" i="1"/>
  <c r="R853" i="1" s="1"/>
  <c r="GK853" i="1" s="1"/>
  <c r="FR853" i="1"/>
  <c r="GL853" i="1"/>
  <c r="GN853" i="1"/>
  <c r="GO853" i="1"/>
  <c r="GV853" i="1"/>
  <c r="HC853" i="1" s="1"/>
  <c r="GX853" i="1" s="1"/>
  <c r="D854" i="1"/>
  <c r="I854" i="1"/>
  <c r="K854" i="1"/>
  <c r="W854" i="1"/>
  <c r="AC854" i="1"/>
  <c r="AE854" i="1"/>
  <c r="CS854" i="1" s="1"/>
  <c r="AF854" i="1"/>
  <c r="AG854" i="1"/>
  <c r="AH854" i="1"/>
  <c r="AI854" i="1"/>
  <c r="AJ854" i="1"/>
  <c r="CX854" i="1" s="1"/>
  <c r="CQ854" i="1"/>
  <c r="CU854" i="1"/>
  <c r="CV854" i="1"/>
  <c r="CW854" i="1"/>
  <c r="V854" i="1" s="1"/>
  <c r="FR854" i="1"/>
  <c r="GL854" i="1"/>
  <c r="GN854" i="1"/>
  <c r="GO854" i="1"/>
  <c r="GV854" i="1"/>
  <c r="HC854" i="1" s="1"/>
  <c r="D855" i="1"/>
  <c r="AC855" i="1"/>
  <c r="AE855" i="1"/>
  <c r="AF855" i="1"/>
  <c r="AG855" i="1"/>
  <c r="CU855" i="1" s="1"/>
  <c r="T855" i="1" s="1"/>
  <c r="AH855" i="1"/>
  <c r="CV855" i="1" s="1"/>
  <c r="U855" i="1" s="1"/>
  <c r="AI855" i="1"/>
  <c r="CW855" i="1" s="1"/>
  <c r="V855" i="1" s="1"/>
  <c r="AJ855" i="1"/>
  <c r="CX855" i="1" s="1"/>
  <c r="W855" i="1" s="1"/>
  <c r="FR855" i="1"/>
  <c r="GL855" i="1"/>
  <c r="GN855" i="1"/>
  <c r="GO855" i="1"/>
  <c r="GV855" i="1"/>
  <c r="HC855" i="1"/>
  <c r="GX855" i="1" s="1"/>
  <c r="D856" i="1"/>
  <c r="I856" i="1"/>
  <c r="K856" i="1"/>
  <c r="AC856" i="1"/>
  <c r="AE856" i="1"/>
  <c r="AF856" i="1"/>
  <c r="AG856" i="1"/>
  <c r="CU856" i="1" s="1"/>
  <c r="T856" i="1" s="1"/>
  <c r="AH856" i="1"/>
  <c r="CV856" i="1" s="1"/>
  <c r="AI856" i="1"/>
  <c r="CW856" i="1" s="1"/>
  <c r="AJ856" i="1"/>
  <c r="CX856" i="1" s="1"/>
  <c r="CQ856" i="1"/>
  <c r="P856" i="1" s="1"/>
  <c r="FR856" i="1"/>
  <c r="GL856" i="1"/>
  <c r="GN856" i="1"/>
  <c r="GO856" i="1"/>
  <c r="GV856" i="1"/>
  <c r="HC856" i="1" s="1"/>
  <c r="B858" i="1"/>
  <c r="C858" i="1"/>
  <c r="C843" i="1" s="1"/>
  <c r="D858" i="1"/>
  <c r="D843" i="1" s="1"/>
  <c r="F858" i="1"/>
  <c r="F843" i="1" s="1"/>
  <c r="G858" i="1"/>
  <c r="BB858" i="1"/>
  <c r="BC858" i="1"/>
  <c r="BD858" i="1"/>
  <c r="BD888" i="1" s="1"/>
  <c r="BX858" i="1"/>
  <c r="CK858" i="1"/>
  <c r="CK843" i="1" s="1"/>
  <c r="CL858" i="1"/>
  <c r="CL843" i="1" s="1"/>
  <c r="CM858" i="1"/>
  <c r="CM843" i="1" s="1"/>
  <c r="B888" i="1"/>
  <c r="B839" i="1" s="1"/>
  <c r="C888" i="1"/>
  <c r="C839" i="1" s="1"/>
  <c r="D888" i="1"/>
  <c r="D839" i="1" s="1"/>
  <c r="F888" i="1"/>
  <c r="F839" i="1" s="1"/>
  <c r="G888" i="1"/>
  <c r="B918" i="1"/>
  <c r="B22" i="1" s="1"/>
  <c r="C918" i="1"/>
  <c r="C22" i="1" s="1"/>
  <c r="D918" i="1"/>
  <c r="D22" i="1" s="1"/>
  <c r="F918" i="1"/>
  <c r="F22" i="1" s="1"/>
  <c r="G918" i="1"/>
  <c r="B948" i="1"/>
  <c r="B18" i="1" s="1"/>
  <c r="C948" i="1"/>
  <c r="C18" i="1" s="1"/>
  <c r="D948" i="1"/>
  <c r="D18" i="1" s="1"/>
  <c r="F948" i="1"/>
  <c r="F18" i="1" s="1"/>
  <c r="G948" i="1"/>
  <c r="G18" i="1" s="1"/>
  <c r="F12" i="6"/>
  <c r="G12" i="6"/>
  <c r="CY12" i="6"/>
  <c r="F661" i="1" l="1"/>
  <c r="BB636" i="1"/>
  <c r="K465" i="8"/>
  <c r="J459" i="7"/>
  <c r="L461" i="8"/>
  <c r="K455" i="7"/>
  <c r="AT764" i="1"/>
  <c r="CC755" i="1"/>
  <c r="K429" i="8"/>
  <c r="J423" i="7"/>
  <c r="R854" i="1"/>
  <c r="GK854" i="1" s="1"/>
  <c r="V760" i="8"/>
  <c r="V754" i="7"/>
  <c r="L735" i="8"/>
  <c r="K729" i="7"/>
  <c r="K532" i="8"/>
  <c r="J526" i="7"/>
  <c r="CY645" i="1"/>
  <c r="X645" i="1" s="1"/>
  <c r="CZ645" i="1"/>
  <c r="Y645" i="1" s="1"/>
  <c r="K718" i="8"/>
  <c r="J712" i="7"/>
  <c r="AI482" i="1"/>
  <c r="AI465" i="1" s="1"/>
  <c r="L555" i="8"/>
  <c r="K549" i="7"/>
  <c r="L528" i="8"/>
  <c r="K522" i="7"/>
  <c r="AD641" i="1"/>
  <c r="AB641" i="1" s="1"/>
  <c r="L503" i="8"/>
  <c r="K497" i="7"/>
  <c r="BX585" i="1"/>
  <c r="AO604" i="1"/>
  <c r="CC604" i="1"/>
  <c r="AT604" i="1" s="1"/>
  <c r="AO482" i="1"/>
  <c r="F486" i="1" s="1"/>
  <c r="BX465" i="1"/>
  <c r="S750" i="8"/>
  <c r="Q750" i="8"/>
  <c r="S744" i="7"/>
  <c r="Q744" i="7"/>
  <c r="CT852" i="1"/>
  <c r="S852" i="1" s="1"/>
  <c r="J438" i="7"/>
  <c r="K444" i="8"/>
  <c r="S709" i="8"/>
  <c r="Q709" i="8"/>
  <c r="Q703" i="7"/>
  <c r="S703" i="7"/>
  <c r="K667" i="8"/>
  <c r="J661" i="7"/>
  <c r="K569" i="8"/>
  <c r="J563" i="7"/>
  <c r="K509" i="8"/>
  <c r="J503" i="7"/>
  <c r="AT237" i="1"/>
  <c r="CC225" i="1"/>
  <c r="CT849" i="1"/>
  <c r="S849" i="1" s="1"/>
  <c r="S730" i="8"/>
  <c r="Q730" i="8"/>
  <c r="S724" i="7"/>
  <c r="Q724" i="7"/>
  <c r="GX689" i="1"/>
  <c r="F581" i="8"/>
  <c r="D582" i="8"/>
  <c r="C576" i="7"/>
  <c r="E575" i="7"/>
  <c r="CY546" i="1"/>
  <c r="X546" i="1" s="1"/>
  <c r="CZ546" i="1"/>
  <c r="Y546" i="1" s="1"/>
  <c r="S604" i="8"/>
  <c r="Q604" i="8"/>
  <c r="S598" i="7"/>
  <c r="Q598" i="7"/>
  <c r="CT757" i="1"/>
  <c r="S757" i="1" s="1"/>
  <c r="BZ693" i="1"/>
  <c r="AQ693" i="1" s="1"/>
  <c r="S574" i="8"/>
  <c r="Q574" i="8"/>
  <c r="S568" i="7"/>
  <c r="Q568" i="7"/>
  <c r="CR684" i="1"/>
  <c r="Q684" i="1" s="1"/>
  <c r="AD684" i="1"/>
  <c r="AB684" i="1" s="1"/>
  <c r="T854" i="1"/>
  <c r="AD851" i="1"/>
  <c r="U743" i="8"/>
  <c r="U737" i="7"/>
  <c r="CS851" i="1"/>
  <c r="U643" i="8"/>
  <c r="U637" i="7"/>
  <c r="CS798" i="1"/>
  <c r="AD798" i="1"/>
  <c r="V568" i="7"/>
  <c r="V574" i="8"/>
  <c r="L572" i="8"/>
  <c r="K566" i="7"/>
  <c r="L520" i="8"/>
  <c r="K514" i="7"/>
  <c r="L513" i="8"/>
  <c r="K507" i="7"/>
  <c r="R600" i="1"/>
  <c r="V477" i="8"/>
  <c r="K484" i="8" s="1"/>
  <c r="V471" i="7"/>
  <c r="J478" i="7" s="1"/>
  <c r="CY598" i="1"/>
  <c r="X598" i="1" s="1"/>
  <c r="K471" i="8"/>
  <c r="J465" i="7"/>
  <c r="L423" i="8"/>
  <c r="K417" i="7"/>
  <c r="U547" i="1"/>
  <c r="U389" i="1"/>
  <c r="CT272" i="1"/>
  <c r="S272" i="1" s="1"/>
  <c r="Q205" i="8"/>
  <c r="S205" i="8"/>
  <c r="S199" i="7"/>
  <c r="Q199" i="7"/>
  <c r="U228" i="1"/>
  <c r="L685" i="8"/>
  <c r="K679" i="7"/>
  <c r="CR799" i="1"/>
  <c r="Q799" i="1" s="1"/>
  <c r="U651" i="8"/>
  <c r="U645" i="7"/>
  <c r="L579" i="8"/>
  <c r="K573" i="7"/>
  <c r="L336" i="8"/>
  <c r="K330" i="7"/>
  <c r="U623" i="8"/>
  <c r="U617" i="7"/>
  <c r="CS760" i="1"/>
  <c r="F775" i="8"/>
  <c r="D776" i="8"/>
  <c r="C770" i="7"/>
  <c r="E769" i="7"/>
  <c r="F760" i="8"/>
  <c r="D761" i="8"/>
  <c r="E754" i="7"/>
  <c r="C755" i="7"/>
  <c r="AB851" i="1"/>
  <c r="AB849" i="1"/>
  <c r="CQ849" i="1"/>
  <c r="P849" i="1" s="1"/>
  <c r="L721" i="8"/>
  <c r="K715" i="7"/>
  <c r="F687" i="8"/>
  <c r="D688" i="8"/>
  <c r="E681" i="7"/>
  <c r="C682" i="7"/>
  <c r="K660" i="8"/>
  <c r="J654" i="7"/>
  <c r="D590" i="8"/>
  <c r="F589" i="8"/>
  <c r="E583" i="7"/>
  <c r="C584" i="7"/>
  <c r="U538" i="8"/>
  <c r="U532" i="7"/>
  <c r="CT644" i="1"/>
  <c r="S644" i="1" s="1"/>
  <c r="S522" i="8"/>
  <c r="Q522" i="8"/>
  <c r="Q516" i="7"/>
  <c r="S516" i="7"/>
  <c r="L492" i="8"/>
  <c r="K486" i="7"/>
  <c r="R598" i="1"/>
  <c r="GK598" i="1" s="1"/>
  <c r="V470" i="8"/>
  <c r="V464" i="7"/>
  <c r="Q442" i="8"/>
  <c r="S442" i="8"/>
  <c r="S436" i="7"/>
  <c r="Q436" i="7"/>
  <c r="CT594" i="1"/>
  <c r="S594" i="1" s="1"/>
  <c r="U435" i="8"/>
  <c r="U429" i="7"/>
  <c r="T547" i="1"/>
  <c r="CT274" i="1"/>
  <c r="S274" i="1" s="1"/>
  <c r="S215" i="8"/>
  <c r="Q209" i="7"/>
  <c r="Q215" i="8"/>
  <c r="S209" i="7"/>
  <c r="K561" i="8"/>
  <c r="J555" i="7"/>
  <c r="U524" i="7"/>
  <c r="U530" i="8"/>
  <c r="AD645" i="1"/>
  <c r="BD549" i="1"/>
  <c r="U610" i="8"/>
  <c r="U604" i="7"/>
  <c r="D286" i="8"/>
  <c r="F285" i="8"/>
  <c r="C280" i="7"/>
  <c r="E279" i="7"/>
  <c r="K646" i="8"/>
  <c r="J640" i="7"/>
  <c r="F673" i="1"/>
  <c r="BD636" i="1"/>
  <c r="CT640" i="1"/>
  <c r="S640" i="1" s="1"/>
  <c r="Q499" i="7"/>
  <c r="Q505" i="8"/>
  <c r="S505" i="8"/>
  <c r="S499" i="7"/>
  <c r="CM636" i="1"/>
  <c r="U436" i="7"/>
  <c r="U442" i="8"/>
  <c r="CR594" i="1"/>
  <c r="Q594" i="1" s="1"/>
  <c r="AD594" i="1"/>
  <c r="K437" i="8"/>
  <c r="J431" i="7"/>
  <c r="W547" i="1"/>
  <c r="K184" i="8"/>
  <c r="J178" i="7"/>
  <c r="CZ232" i="1"/>
  <c r="Y232" i="1" s="1"/>
  <c r="AL237" i="1" s="1"/>
  <c r="L72" i="8"/>
  <c r="K66" i="7"/>
  <c r="K703" i="8"/>
  <c r="J697" i="7"/>
  <c r="K525" i="8"/>
  <c r="J519" i="7"/>
  <c r="AD854" i="1"/>
  <c r="AB854" i="1" s="1"/>
  <c r="U760" i="8"/>
  <c r="U754" i="7"/>
  <c r="AD804" i="1"/>
  <c r="U687" i="8"/>
  <c r="U681" i="7"/>
  <c r="CR804" i="1"/>
  <c r="Q804" i="1" s="1"/>
  <c r="L608" i="8"/>
  <c r="K602" i="7"/>
  <c r="CL585" i="1"/>
  <c r="BC604" i="1"/>
  <c r="CR593" i="1"/>
  <c r="Q593" i="1" s="1"/>
  <c r="CS593" i="1"/>
  <c r="R593" i="1" s="1"/>
  <c r="GK593" i="1" s="1"/>
  <c r="K690" i="8"/>
  <c r="J684" i="7"/>
  <c r="K711" i="8"/>
  <c r="J705" i="7"/>
  <c r="CR854" i="1"/>
  <c r="Q854" i="1" s="1"/>
  <c r="L728" i="8"/>
  <c r="K722" i="7"/>
  <c r="L714" i="8"/>
  <c r="K708" i="7"/>
  <c r="L707" i="8"/>
  <c r="K701" i="7"/>
  <c r="CL755" i="1"/>
  <c r="BC764" i="1"/>
  <c r="F780" i="1" s="1"/>
  <c r="L621" i="8"/>
  <c r="K615" i="7"/>
  <c r="AD690" i="1"/>
  <c r="AB690" i="1" s="1"/>
  <c r="CS690" i="1"/>
  <c r="R690" i="1" s="1"/>
  <c r="GK690" i="1" s="1"/>
  <c r="P854" i="1"/>
  <c r="CS804" i="1"/>
  <c r="U630" i="8"/>
  <c r="U624" i="7"/>
  <c r="CS761" i="1"/>
  <c r="R623" i="8"/>
  <c r="K626" i="8" s="1"/>
  <c r="R617" i="7"/>
  <c r="J620" i="7" s="1"/>
  <c r="R691" i="1"/>
  <c r="GK691" i="1" s="1"/>
  <c r="V589" i="8"/>
  <c r="V583" i="7"/>
  <c r="R688" i="1"/>
  <c r="GK688" i="1" s="1"/>
  <c r="U567" i="8"/>
  <c r="U561" i="7"/>
  <c r="CS686" i="1"/>
  <c r="AD686" i="1"/>
  <c r="GX644" i="1"/>
  <c r="CK636" i="1"/>
  <c r="L454" i="8"/>
  <c r="K448" i="7"/>
  <c r="V547" i="1"/>
  <c r="S256" i="8"/>
  <c r="Q256" i="8"/>
  <c r="S250" i="7"/>
  <c r="Q250" i="7"/>
  <c r="CT349" i="1"/>
  <c r="S349" i="1" s="1"/>
  <c r="R232" i="1"/>
  <c r="V183" i="8"/>
  <c r="V177" i="7"/>
  <c r="AD187" i="1"/>
  <c r="AB187" i="1" s="1"/>
  <c r="U168" i="8"/>
  <c r="U162" i="7"/>
  <c r="CS187" i="1"/>
  <c r="CR187" i="1"/>
  <c r="Q187" i="1" s="1"/>
  <c r="CT758" i="1"/>
  <c r="S758" i="1" s="1"/>
  <c r="S610" i="8"/>
  <c r="Q610" i="8"/>
  <c r="Q604" i="7"/>
  <c r="S604" i="7"/>
  <c r="L773" i="8"/>
  <c r="K767" i="7"/>
  <c r="AD847" i="1"/>
  <c r="U716" i="8"/>
  <c r="U710" i="7"/>
  <c r="CS847" i="1"/>
  <c r="L758" i="8"/>
  <c r="K752" i="7"/>
  <c r="CR847" i="1"/>
  <c r="Q847" i="1" s="1"/>
  <c r="CP847" i="1" s="1"/>
  <c r="O847" i="1" s="1"/>
  <c r="CT759" i="1"/>
  <c r="S759" i="1" s="1"/>
  <c r="Q616" i="8"/>
  <c r="S610" i="7"/>
  <c r="Q610" i="7"/>
  <c r="S616" i="8"/>
  <c r="L565" i="8"/>
  <c r="K559" i="7"/>
  <c r="CS684" i="1"/>
  <c r="R684" i="1" s="1"/>
  <c r="GK684" i="1" s="1"/>
  <c r="CS641" i="1"/>
  <c r="R641" i="1" s="1"/>
  <c r="GK641" i="1" s="1"/>
  <c r="CP599" i="1"/>
  <c r="O599" i="1" s="1"/>
  <c r="L475" i="8"/>
  <c r="K469" i="7"/>
  <c r="L447" i="8"/>
  <c r="K441" i="7"/>
  <c r="L413" i="8"/>
  <c r="K407" i="7"/>
  <c r="K171" i="8"/>
  <c r="J165" i="7"/>
  <c r="AC189" i="1"/>
  <c r="AC185" i="1" s="1"/>
  <c r="CT799" i="1"/>
  <c r="S799" i="1" s="1"/>
  <c r="S651" i="8"/>
  <c r="Q651" i="8"/>
  <c r="S645" i="7"/>
  <c r="Q645" i="7"/>
  <c r="K704" i="8"/>
  <c r="J698" i="7"/>
  <c r="AD855" i="1"/>
  <c r="U768" i="8"/>
  <c r="U762" i="7"/>
  <c r="CT846" i="1"/>
  <c r="S846" i="1" s="1"/>
  <c r="L664" i="8"/>
  <c r="K658" i="7"/>
  <c r="CR760" i="1"/>
  <c r="Q760" i="1" s="1"/>
  <c r="AD764" i="1" s="1"/>
  <c r="CR851" i="1"/>
  <c r="Q851" i="1" s="1"/>
  <c r="L741" i="8"/>
  <c r="K735" i="7"/>
  <c r="U723" i="8"/>
  <c r="U717" i="7"/>
  <c r="CP801" i="1"/>
  <c r="O801" i="1" s="1"/>
  <c r="K668" i="8"/>
  <c r="J662" i="7"/>
  <c r="CR798" i="1"/>
  <c r="Q798" i="1" s="1"/>
  <c r="L636" i="8"/>
  <c r="K630" i="7"/>
  <c r="T689" i="1"/>
  <c r="AG693" i="1" s="1"/>
  <c r="L536" i="8"/>
  <c r="K530" i="7"/>
  <c r="F522" i="8"/>
  <c r="D523" i="8"/>
  <c r="E516" i="7"/>
  <c r="C517" i="7"/>
  <c r="CZ599" i="1"/>
  <c r="Y599" i="1" s="1"/>
  <c r="CR591" i="1"/>
  <c r="Q591" i="1" s="1"/>
  <c r="CS591" i="1"/>
  <c r="R591" i="1" s="1"/>
  <c r="GK591" i="1" s="1"/>
  <c r="AD591" i="1"/>
  <c r="K267" i="8"/>
  <c r="J261" i="7"/>
  <c r="K259" i="8"/>
  <c r="J253" i="7"/>
  <c r="L106" i="8"/>
  <c r="K100" i="7"/>
  <c r="K93" i="8"/>
  <c r="J87" i="7"/>
  <c r="K633" i="8"/>
  <c r="J627" i="7"/>
  <c r="AH807" i="1"/>
  <c r="U807" i="1" s="1"/>
  <c r="L649" i="8"/>
  <c r="K643" i="7"/>
  <c r="CP853" i="1"/>
  <c r="O853" i="1" s="1"/>
  <c r="K675" i="8"/>
  <c r="J669" i="7"/>
  <c r="AD801" i="1"/>
  <c r="U666" i="8"/>
  <c r="U660" i="7"/>
  <c r="CS801" i="1"/>
  <c r="G839" i="1"/>
  <c r="A786" i="8"/>
  <c r="A780" i="7"/>
  <c r="CQ851" i="1"/>
  <c r="P851" i="1" s="1"/>
  <c r="AD848" i="1"/>
  <c r="U804" i="1"/>
  <c r="Q659" i="8"/>
  <c r="S659" i="8"/>
  <c r="S653" i="7"/>
  <c r="Q653" i="7"/>
  <c r="F789" i="1"/>
  <c r="BD755" i="1"/>
  <c r="AC764" i="1"/>
  <c r="P764" i="1" s="1"/>
  <c r="CP757" i="1"/>
  <c r="O757" i="1" s="1"/>
  <c r="U691" i="1"/>
  <c r="CT688" i="1"/>
  <c r="S688" i="1" s="1"/>
  <c r="CT685" i="1"/>
  <c r="S685" i="1" s="1"/>
  <c r="S557" i="8"/>
  <c r="Q557" i="8"/>
  <c r="S551" i="7"/>
  <c r="Q551" i="7"/>
  <c r="CT683" i="1"/>
  <c r="S683" i="1" s="1"/>
  <c r="S550" i="8"/>
  <c r="S544" i="7"/>
  <c r="Q544" i="7"/>
  <c r="Q550" i="8"/>
  <c r="S477" i="8"/>
  <c r="Q477" i="8"/>
  <c r="S471" i="7"/>
  <c r="Q471" i="7"/>
  <c r="CT600" i="1"/>
  <c r="S600" i="1" s="1"/>
  <c r="K416" i="8"/>
  <c r="J410" i="7"/>
  <c r="CT588" i="1"/>
  <c r="S588" i="1" s="1"/>
  <c r="S409" i="8"/>
  <c r="Q409" i="8"/>
  <c r="S403" i="7"/>
  <c r="Q403" i="7"/>
  <c r="AD544" i="1"/>
  <c r="Q549" i="1"/>
  <c r="S547" i="1"/>
  <c r="R475" i="1"/>
  <c r="GK475" i="1" s="1"/>
  <c r="V366" i="8"/>
  <c r="V360" i="7"/>
  <c r="L350" i="8"/>
  <c r="K344" i="7"/>
  <c r="CQ431" i="1"/>
  <c r="P431" i="1" s="1"/>
  <c r="T133" i="8"/>
  <c r="K138" i="8" s="1"/>
  <c r="T127" i="7"/>
  <c r="J132" i="7" s="1"/>
  <c r="G30" i="1"/>
  <c r="A129" i="8"/>
  <c r="A123" i="7"/>
  <c r="K110" i="8"/>
  <c r="J104" i="7"/>
  <c r="S760" i="8"/>
  <c r="Q760" i="8"/>
  <c r="Q754" i="7"/>
  <c r="S754" i="7"/>
  <c r="CT854" i="1"/>
  <c r="S854" i="1" s="1"/>
  <c r="BY858" i="1"/>
  <c r="CT802" i="1"/>
  <c r="S802" i="1" s="1"/>
  <c r="S673" i="8"/>
  <c r="Q673" i="8"/>
  <c r="S667" i="7"/>
  <c r="Q667" i="7"/>
  <c r="K665" i="7"/>
  <c r="L671" i="8"/>
  <c r="G755" i="1"/>
  <c r="A639" i="8"/>
  <c r="A633" i="7"/>
  <c r="K632" i="8"/>
  <c r="J626" i="7"/>
  <c r="GX691" i="1"/>
  <c r="CS683" i="1"/>
  <c r="U550" i="8"/>
  <c r="U544" i="7"/>
  <c r="AD683" i="1"/>
  <c r="CR598" i="1"/>
  <c r="Q598" i="1" s="1"/>
  <c r="U470" i="8"/>
  <c r="U464" i="7"/>
  <c r="CS594" i="1"/>
  <c r="AC544" i="1"/>
  <c r="P549" i="1"/>
  <c r="F552" i="1" s="1"/>
  <c r="AH237" i="1"/>
  <c r="L188" i="8"/>
  <c r="K182" i="7"/>
  <c r="K134" i="8"/>
  <c r="J128" i="7"/>
  <c r="CY79" i="1"/>
  <c r="X79" i="1" s="1"/>
  <c r="U854" i="1"/>
  <c r="L748" i="8"/>
  <c r="K742" i="7"/>
  <c r="U709" i="8"/>
  <c r="U703" i="7"/>
  <c r="R845" i="1"/>
  <c r="V702" i="8"/>
  <c r="V696" i="7"/>
  <c r="Q687" i="8"/>
  <c r="S687" i="8"/>
  <c r="S681" i="7"/>
  <c r="Q681" i="7"/>
  <c r="U673" i="8"/>
  <c r="U667" i="7"/>
  <c r="AB760" i="1"/>
  <c r="K618" i="8"/>
  <c r="J612" i="7"/>
  <c r="S589" i="8"/>
  <c r="Q589" i="8"/>
  <c r="S583" i="7"/>
  <c r="Q583" i="7"/>
  <c r="G636" i="1"/>
  <c r="A546" i="8"/>
  <c r="A540" i="7"/>
  <c r="CT642" i="1"/>
  <c r="S642" i="1" s="1"/>
  <c r="S515" i="8"/>
  <c r="Q515" i="8"/>
  <c r="S509" i="7"/>
  <c r="Q509" i="7"/>
  <c r="CP641" i="1"/>
  <c r="O641" i="1" s="1"/>
  <c r="U477" i="8"/>
  <c r="U471" i="7"/>
  <c r="K457" i="8"/>
  <c r="J451" i="7"/>
  <c r="CT595" i="1"/>
  <c r="S595" i="1" s="1"/>
  <c r="Q443" i="7"/>
  <c r="S449" i="8"/>
  <c r="Q449" i="8"/>
  <c r="S443" i="7"/>
  <c r="R589" i="1"/>
  <c r="V409" i="7"/>
  <c r="J416" i="7" s="1"/>
  <c r="V415" i="8"/>
  <c r="K422" i="8" s="1"/>
  <c r="AT549" i="1"/>
  <c r="BB465" i="1"/>
  <c r="F495" i="1"/>
  <c r="U380" i="8"/>
  <c r="U374" i="7"/>
  <c r="CR478" i="1"/>
  <c r="Q478" i="1" s="1"/>
  <c r="AD478" i="1"/>
  <c r="Q389" i="1"/>
  <c r="CY353" i="1"/>
  <c r="X353" i="1" s="1"/>
  <c r="CS347" i="1"/>
  <c r="U249" i="8"/>
  <c r="U243" i="7"/>
  <c r="CR347" i="1"/>
  <c r="Q347" i="1" s="1"/>
  <c r="AB229" i="1"/>
  <c r="S228" i="1"/>
  <c r="CY228" i="1" s="1"/>
  <c r="X228" i="1" s="1"/>
  <c r="AQ189" i="1"/>
  <c r="BZ185" i="1"/>
  <c r="U142" i="8"/>
  <c r="U136" i="7"/>
  <c r="CR80" i="1"/>
  <c r="Q80" i="1" s="1"/>
  <c r="U81" i="8"/>
  <c r="U75" i="7"/>
  <c r="F54" i="1"/>
  <c r="AP30" i="1"/>
  <c r="AJ764" i="1"/>
  <c r="F530" i="8"/>
  <c r="D531" i="8"/>
  <c r="E524" i="7"/>
  <c r="C525" i="7"/>
  <c r="S499" i="8"/>
  <c r="Q499" i="8"/>
  <c r="S493" i="7"/>
  <c r="Q493" i="7"/>
  <c r="CT602" i="1"/>
  <c r="S602" i="1" s="1"/>
  <c r="S487" i="8"/>
  <c r="Q487" i="8"/>
  <c r="Q481" i="7"/>
  <c r="S481" i="7"/>
  <c r="R596" i="1"/>
  <c r="GK596" i="1" s="1"/>
  <c r="V456" i="8"/>
  <c r="V450" i="7"/>
  <c r="U449" i="8"/>
  <c r="U443" i="7"/>
  <c r="AB594" i="1"/>
  <c r="K417" i="8"/>
  <c r="J411" i="7"/>
  <c r="AS549" i="1"/>
  <c r="U373" i="8"/>
  <c r="U367" i="7"/>
  <c r="W389" i="1"/>
  <c r="AJ395" i="1" s="1"/>
  <c r="U353" i="1"/>
  <c r="K251" i="8"/>
  <c r="J245" i="7"/>
  <c r="R346" i="1"/>
  <c r="GK346" i="1" s="1"/>
  <c r="V242" i="8"/>
  <c r="V236" i="7"/>
  <c r="AO185" i="1"/>
  <c r="F193" i="1"/>
  <c r="P82" i="1"/>
  <c r="L126" i="8"/>
  <c r="K120" i="7"/>
  <c r="CZ40" i="1"/>
  <c r="Y40" i="1" s="1"/>
  <c r="K102" i="8"/>
  <c r="J96" i="7"/>
  <c r="CY40" i="1"/>
  <c r="X40" i="1" s="1"/>
  <c r="CZ36" i="1"/>
  <c r="Y36" i="1" s="1"/>
  <c r="K76" i="8"/>
  <c r="J70" i="7"/>
  <c r="CY36" i="1"/>
  <c r="X36" i="1" s="1"/>
  <c r="AD35" i="1"/>
  <c r="AB35" i="1" s="1"/>
  <c r="U65" i="8"/>
  <c r="U59" i="7"/>
  <c r="CR35" i="1"/>
  <c r="Q35" i="1" s="1"/>
  <c r="CZ760" i="1"/>
  <c r="Y760" i="1" s="1"/>
  <c r="K625" i="8"/>
  <c r="J619" i="7"/>
  <c r="G581" i="1"/>
  <c r="A600" i="8"/>
  <c r="A594" i="7"/>
  <c r="V691" i="1"/>
  <c r="AD691" i="1"/>
  <c r="AB691" i="1" s="1"/>
  <c r="U589" i="8"/>
  <c r="U583" i="7"/>
  <c r="K576" i="8"/>
  <c r="J570" i="7"/>
  <c r="K552" i="8"/>
  <c r="J546" i="7"/>
  <c r="U515" i="8"/>
  <c r="U509" i="7"/>
  <c r="AF783" i="8"/>
  <c r="A783" i="8"/>
  <c r="AF777" i="7"/>
  <c r="A777" i="7"/>
  <c r="W856" i="1"/>
  <c r="CT855" i="1"/>
  <c r="S855" i="1" s="1"/>
  <c r="S768" i="8"/>
  <c r="Q768" i="8"/>
  <c r="Q762" i="7"/>
  <c r="S762" i="7"/>
  <c r="U730" i="8"/>
  <c r="U724" i="7"/>
  <c r="CT848" i="1"/>
  <c r="S848" i="1" s="1"/>
  <c r="S723" i="8"/>
  <c r="Q723" i="8"/>
  <c r="Q717" i="7"/>
  <c r="S717" i="7"/>
  <c r="S805" i="1"/>
  <c r="K682" i="8"/>
  <c r="J676" i="7"/>
  <c r="AI764" i="1"/>
  <c r="V764" i="1" s="1"/>
  <c r="A597" i="8"/>
  <c r="A591" i="7"/>
  <c r="AB683" i="1"/>
  <c r="L543" i="8"/>
  <c r="K537" i="7"/>
  <c r="U499" i="8"/>
  <c r="U493" i="7"/>
  <c r="BC636" i="1"/>
  <c r="U487" i="8"/>
  <c r="U481" i="7"/>
  <c r="L485" i="8"/>
  <c r="K479" i="7"/>
  <c r="K451" i="8"/>
  <c r="J445" i="7"/>
  <c r="L440" i="8"/>
  <c r="K434" i="7"/>
  <c r="K419" i="8"/>
  <c r="J413" i="7"/>
  <c r="J369" i="7"/>
  <c r="K375" i="8"/>
  <c r="L343" i="8"/>
  <c r="K337" i="7"/>
  <c r="BX427" i="1"/>
  <c r="AO433" i="1"/>
  <c r="F437" i="1" s="1"/>
  <c r="AD427" i="1"/>
  <c r="Q433" i="1"/>
  <c r="L304" i="8"/>
  <c r="K298" i="7"/>
  <c r="L297" i="8"/>
  <c r="K291" i="7"/>
  <c r="V389" i="1"/>
  <c r="AD352" i="1"/>
  <c r="AB352" i="1" s="1"/>
  <c r="U266" i="7"/>
  <c r="U272" i="8"/>
  <c r="CS352" i="1"/>
  <c r="F264" i="8"/>
  <c r="C259" i="7"/>
  <c r="D265" i="8"/>
  <c r="E258" i="7"/>
  <c r="K209" i="8"/>
  <c r="J203" i="7"/>
  <c r="L198" i="8"/>
  <c r="K192" i="7"/>
  <c r="AL117" i="1"/>
  <c r="Y123" i="1"/>
  <c r="F150" i="1" s="1"/>
  <c r="GX82" i="1"/>
  <c r="L97" i="8"/>
  <c r="K91" i="7"/>
  <c r="AD32" i="1"/>
  <c r="AB32" i="1" s="1"/>
  <c r="CR32" i="1"/>
  <c r="Q32" i="1" s="1"/>
  <c r="CS32" i="1"/>
  <c r="R32" i="1" s="1"/>
  <c r="GK32" i="1" s="1"/>
  <c r="G338" i="1"/>
  <c r="A392" i="8"/>
  <c r="A386" i="7"/>
  <c r="L371" i="8"/>
  <c r="K365" i="7"/>
  <c r="K361" i="8"/>
  <c r="J355" i="7"/>
  <c r="K340" i="8"/>
  <c r="J334" i="7"/>
  <c r="CR430" i="1"/>
  <c r="Q430" i="1" s="1"/>
  <c r="CS430" i="1"/>
  <c r="R430" i="1" s="1"/>
  <c r="GK430" i="1" s="1"/>
  <c r="AD430" i="1"/>
  <c r="AB430" i="1" s="1"/>
  <c r="BD427" i="1"/>
  <c r="G387" i="1"/>
  <c r="A314" i="8"/>
  <c r="A308" i="7"/>
  <c r="K275" i="8"/>
  <c r="J269" i="7"/>
  <c r="L262" i="8"/>
  <c r="K256" i="7"/>
  <c r="D257" i="8"/>
  <c r="C251" i="7"/>
  <c r="E250" i="7"/>
  <c r="F256" i="8"/>
  <c r="V349" i="1"/>
  <c r="CJ237" i="1"/>
  <c r="CJ225" i="1" s="1"/>
  <c r="G185" i="1"/>
  <c r="A177" i="8"/>
  <c r="A171" i="7"/>
  <c r="K169" i="8"/>
  <c r="J163" i="7"/>
  <c r="AF189" i="1"/>
  <c r="CJ117" i="1"/>
  <c r="BA123" i="1"/>
  <c r="CS120" i="1"/>
  <c r="R120" i="1" s="1"/>
  <c r="GK120" i="1" s="1"/>
  <c r="CR120" i="1"/>
  <c r="Q120" i="1" s="1"/>
  <c r="AD120" i="1"/>
  <c r="AB120" i="1" s="1"/>
  <c r="CC77" i="1"/>
  <c r="AT85" i="1"/>
  <c r="L140" i="8"/>
  <c r="K134" i="7"/>
  <c r="K103" i="8"/>
  <c r="J97" i="7"/>
  <c r="S804" i="1"/>
  <c r="U659" i="8"/>
  <c r="U653" i="7"/>
  <c r="CC807" i="1"/>
  <c r="AT807" i="1" s="1"/>
  <c r="S643" i="8"/>
  <c r="Q643" i="8"/>
  <c r="S637" i="7"/>
  <c r="Q637" i="7"/>
  <c r="D631" i="8"/>
  <c r="F630" i="8"/>
  <c r="E624" i="7"/>
  <c r="C625" i="7"/>
  <c r="D624" i="8"/>
  <c r="F623" i="8"/>
  <c r="C618" i="7"/>
  <c r="E617" i="7"/>
  <c r="L614" i="8"/>
  <c r="K608" i="7"/>
  <c r="S691" i="1"/>
  <c r="U689" i="1"/>
  <c r="S567" i="8"/>
  <c r="Q567" i="8"/>
  <c r="S561" i="7"/>
  <c r="Q561" i="7"/>
  <c r="U557" i="8"/>
  <c r="U551" i="7"/>
  <c r="CT646" i="1"/>
  <c r="S646" i="1" s="1"/>
  <c r="S538" i="8"/>
  <c r="Q538" i="8"/>
  <c r="Q532" i="7"/>
  <c r="S532" i="7"/>
  <c r="Q530" i="8"/>
  <c r="S530" i="8"/>
  <c r="S524" i="7"/>
  <c r="Q524" i="7"/>
  <c r="CC648" i="1"/>
  <c r="U522" i="8"/>
  <c r="U516" i="7"/>
  <c r="AB639" i="1"/>
  <c r="CL636" i="1"/>
  <c r="Q470" i="8"/>
  <c r="S470" i="8"/>
  <c r="S464" i="7"/>
  <c r="Q464" i="7"/>
  <c r="CT592" i="1"/>
  <c r="S592" i="1" s="1"/>
  <c r="S435" i="8"/>
  <c r="Q435" i="8"/>
  <c r="Q429" i="7"/>
  <c r="S429" i="7"/>
  <c r="AD588" i="1"/>
  <c r="U409" i="8"/>
  <c r="U403" i="7"/>
  <c r="L407" i="8"/>
  <c r="K401" i="7"/>
  <c r="W549" i="1"/>
  <c r="W544" i="1" s="1"/>
  <c r="AJ544" i="1"/>
  <c r="D381" i="8"/>
  <c r="F380" i="8"/>
  <c r="E374" i="7"/>
  <c r="C375" i="7"/>
  <c r="L364" i="8"/>
  <c r="K358" i="7"/>
  <c r="K300" i="8"/>
  <c r="J294" i="7"/>
  <c r="T389" i="1"/>
  <c r="T349" i="1"/>
  <c r="R235" i="1"/>
  <c r="V190" i="8"/>
  <c r="K197" i="8" s="1"/>
  <c r="V184" i="7"/>
  <c r="J191" i="7" s="1"/>
  <c r="L79" i="8"/>
  <c r="K73" i="7"/>
  <c r="L52" i="8"/>
  <c r="K46" i="7"/>
  <c r="AK544" i="1"/>
  <c r="CT471" i="1"/>
  <c r="S471" i="1" s="1"/>
  <c r="S345" i="8"/>
  <c r="Q345" i="8"/>
  <c r="S339" i="7"/>
  <c r="Q339" i="7"/>
  <c r="Q331" i="8"/>
  <c r="S331" i="8"/>
  <c r="S325" i="7"/>
  <c r="Q325" i="7"/>
  <c r="CT467" i="1"/>
  <c r="S467" i="1" s="1"/>
  <c r="U299" i="8"/>
  <c r="U293" i="7"/>
  <c r="S389" i="1"/>
  <c r="V353" i="1"/>
  <c r="L270" i="8"/>
  <c r="K264" i="7"/>
  <c r="AD232" i="1"/>
  <c r="AB232" i="1" s="1"/>
  <c r="U183" i="8"/>
  <c r="U177" i="7"/>
  <c r="CQ229" i="1"/>
  <c r="P229" i="1" s="1"/>
  <c r="CP227" i="1"/>
  <c r="O227" i="1" s="1"/>
  <c r="F98" i="1"/>
  <c r="BB77" i="1"/>
  <c r="CR688" i="1"/>
  <c r="Q688" i="1" s="1"/>
  <c r="CP688" i="1" s="1"/>
  <c r="O688" i="1" s="1"/>
  <c r="U574" i="8"/>
  <c r="U568" i="7"/>
  <c r="K517" i="8"/>
  <c r="J511" i="7"/>
  <c r="AD640" i="1"/>
  <c r="U505" i="8"/>
  <c r="U499" i="7"/>
  <c r="K479" i="8"/>
  <c r="J473" i="7"/>
  <c r="K472" i="8"/>
  <c r="J466" i="7"/>
  <c r="L468" i="8"/>
  <c r="K462" i="7"/>
  <c r="L433" i="8"/>
  <c r="K427" i="7"/>
  <c r="CT587" i="1"/>
  <c r="S587" i="1" s="1"/>
  <c r="CY587" i="1" s="1"/>
  <c r="X587" i="1" s="1"/>
  <c r="Q403" i="8"/>
  <c r="S403" i="8"/>
  <c r="S397" i="7"/>
  <c r="Q397" i="7"/>
  <c r="AB546" i="1"/>
  <c r="CA544" i="1"/>
  <c r="R478" i="1"/>
  <c r="GK478" i="1" s="1"/>
  <c r="V380" i="8"/>
  <c r="V374" i="7"/>
  <c r="L311" i="8"/>
  <c r="K305" i="7"/>
  <c r="K301" i="8"/>
  <c r="J295" i="7"/>
  <c r="AH355" i="1"/>
  <c r="AH342" i="1" s="1"/>
  <c r="L247" i="8"/>
  <c r="K241" i="7"/>
  <c r="L240" i="8"/>
  <c r="K234" i="7"/>
  <c r="K185" i="8"/>
  <c r="J179" i="7"/>
  <c r="CB117" i="1"/>
  <c r="AS123" i="1"/>
  <c r="U117" i="1"/>
  <c r="F145" i="1"/>
  <c r="CS79" i="1"/>
  <c r="U133" i="8"/>
  <c r="U127" i="7"/>
  <c r="CR79" i="1"/>
  <c r="Q79" i="1" s="1"/>
  <c r="CS35" i="1"/>
  <c r="CT33" i="1"/>
  <c r="S33" i="1" s="1"/>
  <c r="S43" i="8"/>
  <c r="Q43" i="8"/>
  <c r="S37" i="7"/>
  <c r="Q37" i="7"/>
  <c r="U750" i="8"/>
  <c r="U744" i="7"/>
  <c r="S702" i="8"/>
  <c r="Q702" i="8"/>
  <c r="S696" i="7"/>
  <c r="Q696" i="7"/>
  <c r="U616" i="8"/>
  <c r="U610" i="7"/>
  <c r="G22" i="1"/>
  <c r="A789" i="8"/>
  <c r="U775" i="8"/>
  <c r="U769" i="7"/>
  <c r="AB853" i="1"/>
  <c r="CR849" i="1"/>
  <c r="Q849" i="1" s="1"/>
  <c r="CR845" i="1"/>
  <c r="Q845" i="1" s="1"/>
  <c r="U702" i="8"/>
  <c r="U696" i="7"/>
  <c r="CT803" i="1"/>
  <c r="S803" i="1" s="1"/>
  <c r="S680" i="8"/>
  <c r="Q680" i="8"/>
  <c r="S674" i="7"/>
  <c r="Q674" i="7"/>
  <c r="BZ807" i="1"/>
  <c r="AB798" i="1"/>
  <c r="CM796" i="1"/>
  <c r="BB764" i="1"/>
  <c r="U760" i="1"/>
  <c r="AH764" i="1" s="1"/>
  <c r="U690" i="1"/>
  <c r="U575" i="7"/>
  <c r="U581" i="8"/>
  <c r="AB686" i="1"/>
  <c r="P645" i="1"/>
  <c r="CP642" i="1"/>
  <c r="O642" i="1" s="1"/>
  <c r="S456" i="8"/>
  <c r="Q456" i="8"/>
  <c r="Q450" i="7"/>
  <c r="S450" i="7"/>
  <c r="S415" i="8"/>
  <c r="Q415" i="8"/>
  <c r="S409" i="7"/>
  <c r="Q409" i="7"/>
  <c r="U403" i="8"/>
  <c r="U397" i="7"/>
  <c r="F577" i="1"/>
  <c r="AQ549" i="1"/>
  <c r="BZ544" i="1"/>
  <c r="A397" i="8"/>
  <c r="A391" i="7"/>
  <c r="G544" i="1"/>
  <c r="BY544" i="1"/>
  <c r="CC482" i="1"/>
  <c r="S318" i="8"/>
  <c r="Q318" i="8"/>
  <c r="S312" i="7"/>
  <c r="Q312" i="7"/>
  <c r="CT429" i="1"/>
  <c r="S429" i="1" s="1"/>
  <c r="AB389" i="1"/>
  <c r="CQ389" i="1"/>
  <c r="P389" i="1" s="1"/>
  <c r="GX351" i="1"/>
  <c r="BZ355" i="1"/>
  <c r="G221" i="1"/>
  <c r="A229" i="8"/>
  <c r="A223" i="7"/>
  <c r="A226" i="8"/>
  <c r="A220" i="7"/>
  <c r="G269" i="1"/>
  <c r="CM225" i="1"/>
  <c r="BD237" i="1"/>
  <c r="BY225" i="1"/>
  <c r="AP237" i="1"/>
  <c r="P228" i="1"/>
  <c r="AH189" i="1"/>
  <c r="L174" i="8"/>
  <c r="K168" i="7"/>
  <c r="CB77" i="1"/>
  <c r="AS85" i="1"/>
  <c r="U74" i="8"/>
  <c r="U68" i="7"/>
  <c r="CR36" i="1"/>
  <c r="Q36" i="1" s="1"/>
  <c r="CS36" i="1"/>
  <c r="AD36" i="1"/>
  <c r="GX854" i="1"/>
  <c r="V730" i="8"/>
  <c r="V724" i="7"/>
  <c r="GX805" i="1"/>
  <c r="U604" i="8"/>
  <c r="U598" i="7"/>
  <c r="CT689" i="1"/>
  <c r="S689" i="1" s="1"/>
  <c r="Q581" i="8"/>
  <c r="S575" i="7"/>
  <c r="S581" i="8"/>
  <c r="Q575" i="7"/>
  <c r="CT850" i="1"/>
  <c r="S850" i="1" s="1"/>
  <c r="S737" i="8"/>
  <c r="Q737" i="8"/>
  <c r="S731" i="7"/>
  <c r="Q731" i="7"/>
  <c r="R849" i="1"/>
  <c r="GK849" i="1" s="1"/>
  <c r="AD845" i="1"/>
  <c r="G843" i="1"/>
  <c r="BB807" i="1"/>
  <c r="BB796" i="1" s="1"/>
  <c r="W804" i="1"/>
  <c r="AD803" i="1"/>
  <c r="U680" i="8"/>
  <c r="U674" i="7"/>
  <c r="L657" i="8"/>
  <c r="K651" i="7"/>
  <c r="CT798" i="1"/>
  <c r="S798" i="1" s="1"/>
  <c r="BX796" i="1"/>
  <c r="T760" i="1"/>
  <c r="W691" i="1"/>
  <c r="T690" i="1"/>
  <c r="P689" i="1"/>
  <c r="CT686" i="1"/>
  <c r="S686" i="1" s="1"/>
  <c r="S682" i="1"/>
  <c r="BZ648" i="1"/>
  <c r="CG648" i="1" s="1"/>
  <c r="CQ639" i="1"/>
  <c r="P639" i="1" s="1"/>
  <c r="CT638" i="1"/>
  <c r="S638" i="1" s="1"/>
  <c r="D488" i="8"/>
  <c r="F487" i="8"/>
  <c r="C482" i="7"/>
  <c r="E481" i="7"/>
  <c r="CT597" i="1"/>
  <c r="S597" i="1" s="1"/>
  <c r="S463" i="8"/>
  <c r="Q463" i="8"/>
  <c r="Q457" i="7"/>
  <c r="S457" i="7"/>
  <c r="U456" i="8"/>
  <c r="U450" i="7"/>
  <c r="CT590" i="1"/>
  <c r="S590" i="1" s="1"/>
  <c r="S425" i="8"/>
  <c r="Q425" i="8"/>
  <c r="S419" i="7"/>
  <c r="Q419" i="7"/>
  <c r="AD589" i="1"/>
  <c r="AB589" i="1" s="1"/>
  <c r="U415" i="8"/>
  <c r="U409" i="7"/>
  <c r="CP480" i="1"/>
  <c r="O480" i="1" s="1"/>
  <c r="V478" i="1"/>
  <c r="U352" i="8"/>
  <c r="U346" i="7"/>
  <c r="CT469" i="1"/>
  <c r="S469" i="1" s="1"/>
  <c r="S338" i="8"/>
  <c r="Q338" i="8"/>
  <c r="Q332" i="7"/>
  <c r="S332" i="7"/>
  <c r="CP467" i="1"/>
  <c r="O467" i="1" s="1"/>
  <c r="K333" i="8"/>
  <c r="J327" i="7"/>
  <c r="CY431" i="1"/>
  <c r="X431" i="1" s="1"/>
  <c r="CZ431" i="1"/>
  <c r="Y431" i="1" s="1"/>
  <c r="R429" i="1"/>
  <c r="GK429" i="1" s="1"/>
  <c r="V318" i="8"/>
  <c r="V312" i="7"/>
  <c r="CT393" i="1"/>
  <c r="S393" i="1" s="1"/>
  <c r="S306" i="8"/>
  <c r="S300" i="7"/>
  <c r="Q300" i="7"/>
  <c r="Q306" i="8"/>
  <c r="CZ392" i="1"/>
  <c r="Y392" i="1" s="1"/>
  <c r="CM342" i="1"/>
  <c r="BD355" i="1"/>
  <c r="BD342" i="1" s="1"/>
  <c r="CR352" i="1"/>
  <c r="Q352" i="1" s="1"/>
  <c r="CP352" i="1" s="1"/>
  <c r="O352" i="1" s="1"/>
  <c r="U264" i="8"/>
  <c r="U258" i="7"/>
  <c r="CS351" i="1"/>
  <c r="GX349" i="1"/>
  <c r="CT344" i="1"/>
  <c r="S344" i="1" s="1"/>
  <c r="CZ344" i="1" s="1"/>
  <c r="Y344" i="1" s="1"/>
  <c r="S235" i="8"/>
  <c r="Q235" i="8"/>
  <c r="S229" i="7"/>
  <c r="Q229" i="7"/>
  <c r="CZ234" i="1"/>
  <c r="Y234" i="1" s="1"/>
  <c r="S115" i="8"/>
  <c r="Q115" i="8"/>
  <c r="S109" i="7"/>
  <c r="Q109" i="7"/>
  <c r="CT42" i="1"/>
  <c r="S42" i="1" s="1"/>
  <c r="R40" i="1"/>
  <c r="GK40" i="1" s="1"/>
  <c r="V101" i="8"/>
  <c r="V95" i="7"/>
  <c r="CT856" i="1"/>
  <c r="S856" i="1" s="1"/>
  <c r="Q775" i="8"/>
  <c r="S769" i="7"/>
  <c r="Q769" i="7"/>
  <c r="S775" i="8"/>
  <c r="CR691" i="1"/>
  <c r="Q691" i="1" s="1"/>
  <c r="CT851" i="1"/>
  <c r="S851" i="1" s="1"/>
  <c r="S743" i="8"/>
  <c r="Q743" i="8"/>
  <c r="S737" i="7"/>
  <c r="Q737" i="7"/>
  <c r="U737" i="8"/>
  <c r="U731" i="7"/>
  <c r="CT847" i="1"/>
  <c r="S847" i="1" s="1"/>
  <c r="Q716" i="8"/>
  <c r="S716" i="8"/>
  <c r="Q710" i="7"/>
  <c r="S710" i="7"/>
  <c r="AB845" i="1"/>
  <c r="G796" i="1"/>
  <c r="A696" i="8"/>
  <c r="A690" i="7"/>
  <c r="V804" i="1"/>
  <c r="AI807" i="1" s="1"/>
  <c r="L678" i="8"/>
  <c r="K672" i="7"/>
  <c r="S666" i="8"/>
  <c r="Q666" i="8"/>
  <c r="S660" i="7"/>
  <c r="Q660" i="7"/>
  <c r="S630" i="8"/>
  <c r="Q630" i="8"/>
  <c r="S624" i="7"/>
  <c r="Q624" i="7"/>
  <c r="S623" i="8"/>
  <c r="Q623" i="8"/>
  <c r="S617" i="7"/>
  <c r="Q617" i="7"/>
  <c r="CS757" i="1"/>
  <c r="S690" i="1"/>
  <c r="G680" i="1"/>
  <c r="D539" i="8"/>
  <c r="F538" i="8"/>
  <c r="C533" i="7"/>
  <c r="E532" i="7"/>
  <c r="CY641" i="1"/>
  <c r="X641" i="1" s="1"/>
  <c r="G585" i="1"/>
  <c r="A495" i="8"/>
  <c r="A489" i="7"/>
  <c r="W602" i="1"/>
  <c r="AD597" i="1"/>
  <c r="U463" i="8"/>
  <c r="U457" i="7"/>
  <c r="AD596" i="1"/>
  <c r="U425" i="8"/>
  <c r="U419" i="7"/>
  <c r="CS588" i="1"/>
  <c r="F558" i="1"/>
  <c r="U478" i="1"/>
  <c r="CY392" i="1"/>
  <c r="X392" i="1" s="1"/>
  <c r="AD391" i="1"/>
  <c r="AB391" i="1" s="1"/>
  <c r="U293" i="8"/>
  <c r="U287" i="7"/>
  <c r="CS391" i="1"/>
  <c r="CR353" i="1"/>
  <c r="Q353" i="1" s="1"/>
  <c r="CS353" i="1"/>
  <c r="R353" i="1" s="1"/>
  <c r="GK353" i="1" s="1"/>
  <c r="AD351" i="1"/>
  <c r="AB351" i="1" s="1"/>
  <c r="AD346" i="1"/>
  <c r="AB346" i="1" s="1"/>
  <c r="U242" i="8"/>
  <c r="U236" i="7"/>
  <c r="U235" i="8"/>
  <c r="U229" i="7"/>
  <c r="W228" i="1"/>
  <c r="CM185" i="1"/>
  <c r="F144" i="1"/>
  <c r="CR121" i="1"/>
  <c r="Q121" i="1" s="1"/>
  <c r="AD121" i="1"/>
  <c r="U82" i="1"/>
  <c r="L146" i="8"/>
  <c r="K140" i="7"/>
  <c r="L87" i="8"/>
  <c r="K81" i="7"/>
  <c r="L378" i="8"/>
  <c r="K372" i="7"/>
  <c r="BZ482" i="1"/>
  <c r="S366" i="8"/>
  <c r="Q366" i="8"/>
  <c r="Q360" i="7"/>
  <c r="S360" i="7"/>
  <c r="CT474" i="1"/>
  <c r="S474" i="1" s="1"/>
  <c r="S358" i="8"/>
  <c r="Q358" i="8"/>
  <c r="Q352" i="7"/>
  <c r="S352" i="7"/>
  <c r="U338" i="8"/>
  <c r="U332" i="7"/>
  <c r="D319" i="8"/>
  <c r="F318" i="8"/>
  <c r="E312" i="7"/>
  <c r="C313" i="7"/>
  <c r="P353" i="1"/>
  <c r="CP353" i="1" s="1"/>
  <c r="O353" i="1" s="1"/>
  <c r="F272" i="8"/>
  <c r="D273" i="8"/>
  <c r="E266" i="7"/>
  <c r="C267" i="7"/>
  <c r="CS348" i="1"/>
  <c r="R348" i="1" s="1"/>
  <c r="GK348" i="1" s="1"/>
  <c r="L223" i="8"/>
  <c r="K217" i="7"/>
  <c r="L213" i="8"/>
  <c r="K207" i="7"/>
  <c r="CB237" i="1"/>
  <c r="AS237" i="1" s="1"/>
  <c r="AG237" i="1"/>
  <c r="T237" i="1" s="1"/>
  <c r="CL185" i="1"/>
  <c r="AF117" i="1"/>
  <c r="T82" i="1"/>
  <c r="CR33" i="1"/>
  <c r="Q33" i="1" s="1"/>
  <c r="U43" i="8"/>
  <c r="U37" i="7"/>
  <c r="P478" i="1"/>
  <c r="CS477" i="1"/>
  <c r="R477" i="1" s="1"/>
  <c r="GK477" i="1" s="1"/>
  <c r="U366" i="8"/>
  <c r="U360" i="7"/>
  <c r="U358" i="8"/>
  <c r="U352" i="7"/>
  <c r="G427" i="1"/>
  <c r="A321" i="7"/>
  <c r="A327" i="8"/>
  <c r="P430" i="1"/>
  <c r="CR348" i="1"/>
  <c r="Q348" i="1" s="1"/>
  <c r="L254" i="8"/>
  <c r="K248" i="7"/>
  <c r="S242" i="8"/>
  <c r="Q242" i="8"/>
  <c r="S236" i="7"/>
  <c r="Q236" i="7"/>
  <c r="AB273" i="1"/>
  <c r="K191" i="8"/>
  <c r="J185" i="7"/>
  <c r="BZ237" i="1"/>
  <c r="BZ225" i="1" s="1"/>
  <c r="S183" i="8"/>
  <c r="Q183" i="8"/>
  <c r="S177" i="7"/>
  <c r="Q177" i="7"/>
  <c r="AR123" i="1"/>
  <c r="D149" i="8"/>
  <c r="F148" i="8"/>
  <c r="C143" i="7"/>
  <c r="E142" i="7"/>
  <c r="S82" i="1"/>
  <c r="AD81" i="1"/>
  <c r="AB81" i="1" s="1"/>
  <c r="CT80" i="1"/>
  <c r="S80" i="1" s="1"/>
  <c r="S142" i="8"/>
  <c r="S136" i="7"/>
  <c r="Q136" i="7"/>
  <c r="Q142" i="8"/>
  <c r="Q133" i="8"/>
  <c r="Q127" i="7"/>
  <c r="S133" i="8"/>
  <c r="S127" i="7"/>
  <c r="BD45" i="1"/>
  <c r="CT37" i="1"/>
  <c r="S37" i="1" s="1"/>
  <c r="S81" i="8"/>
  <c r="Q81" i="8"/>
  <c r="S75" i="7"/>
  <c r="Q75" i="7"/>
  <c r="Q74" i="8"/>
  <c r="S74" i="8"/>
  <c r="S68" i="7"/>
  <c r="Q68" i="7"/>
  <c r="S65" i="8"/>
  <c r="Q65" i="8"/>
  <c r="Q59" i="7"/>
  <c r="S59" i="7"/>
  <c r="AD33" i="1"/>
  <c r="S478" i="1"/>
  <c r="K368" i="8"/>
  <c r="J362" i="7"/>
  <c r="CR471" i="1"/>
  <c r="Q471" i="1" s="1"/>
  <c r="U345" i="8"/>
  <c r="U339" i="7"/>
  <c r="CI433" i="1"/>
  <c r="CB395" i="1"/>
  <c r="AS395" i="1" s="1"/>
  <c r="GX390" i="1"/>
  <c r="T353" i="1"/>
  <c r="L278" i="8"/>
  <c r="K272" i="7"/>
  <c r="CT347" i="1"/>
  <c r="S347" i="1" s="1"/>
  <c r="Q249" i="8"/>
  <c r="S249" i="8"/>
  <c r="Q243" i="7"/>
  <c r="S243" i="7"/>
  <c r="AB345" i="1"/>
  <c r="U215" i="8"/>
  <c r="U209" i="7"/>
  <c r="K192" i="8"/>
  <c r="J186" i="7"/>
  <c r="BY85" i="1"/>
  <c r="V36" i="1"/>
  <c r="AI45" i="1" s="1"/>
  <c r="CT34" i="1"/>
  <c r="Q54" i="8"/>
  <c r="Q48" i="7"/>
  <c r="S48" i="7"/>
  <c r="S54" i="8"/>
  <c r="BX77" i="1"/>
  <c r="L119" i="8"/>
  <c r="K113" i="7"/>
  <c r="CT38" i="1"/>
  <c r="S38" i="1" s="1"/>
  <c r="Q89" i="8"/>
  <c r="S89" i="8"/>
  <c r="Q83" i="7"/>
  <c r="S83" i="7"/>
  <c r="P36" i="1"/>
  <c r="CP36" i="1" s="1"/>
  <c r="O36" i="1" s="1"/>
  <c r="U54" i="8"/>
  <c r="U48" i="7"/>
  <c r="V33" i="1"/>
  <c r="D44" i="8"/>
  <c r="F43" i="8"/>
  <c r="C38" i="7"/>
  <c r="E37" i="7"/>
  <c r="CT476" i="1"/>
  <c r="S476" i="1" s="1"/>
  <c r="S373" i="8"/>
  <c r="Q373" i="8"/>
  <c r="S367" i="7"/>
  <c r="Q367" i="7"/>
  <c r="CT475" i="1"/>
  <c r="S475" i="1" s="1"/>
  <c r="CP475" i="1" s="1"/>
  <c r="O475" i="1" s="1"/>
  <c r="U331" i="8"/>
  <c r="U325" i="7"/>
  <c r="AH433" i="1"/>
  <c r="L324" i="8"/>
  <c r="K318" i="7"/>
  <c r="U306" i="8"/>
  <c r="U300" i="7"/>
  <c r="S299" i="8"/>
  <c r="Q299" i="8"/>
  <c r="S293" i="7"/>
  <c r="Q293" i="7"/>
  <c r="S293" i="8"/>
  <c r="Q293" i="8"/>
  <c r="S287" i="7"/>
  <c r="Q287" i="7"/>
  <c r="GX389" i="1"/>
  <c r="CJ395" i="1" s="1"/>
  <c r="CJ387" i="1" s="1"/>
  <c r="CT352" i="1"/>
  <c r="S352" i="1" s="1"/>
  <c r="Q272" i="8"/>
  <c r="S272" i="8"/>
  <c r="Q266" i="7"/>
  <c r="S266" i="7"/>
  <c r="CT351" i="1"/>
  <c r="S351" i="1" s="1"/>
  <c r="S264" i="8"/>
  <c r="Q264" i="8"/>
  <c r="S258" i="7"/>
  <c r="Q258" i="7"/>
  <c r="AD349" i="1"/>
  <c r="U256" i="8"/>
  <c r="U250" i="7"/>
  <c r="K243" i="8"/>
  <c r="J237" i="7"/>
  <c r="CL342" i="1"/>
  <c r="BD276" i="1"/>
  <c r="K219" i="8"/>
  <c r="J213" i="7"/>
  <c r="CR273" i="1"/>
  <c r="Q273" i="1" s="1"/>
  <c r="AB233" i="1"/>
  <c r="AI225" i="1"/>
  <c r="A161" i="8"/>
  <c r="A155" i="7"/>
  <c r="G117" i="1"/>
  <c r="A156" i="8"/>
  <c r="A150" i="7"/>
  <c r="G77" i="1"/>
  <c r="U89" i="8"/>
  <c r="U83" i="7"/>
  <c r="GX37" i="1"/>
  <c r="F81" i="8"/>
  <c r="E75" i="7"/>
  <c r="D82" i="8"/>
  <c r="C76" i="7"/>
  <c r="AB36" i="1"/>
  <c r="CT35" i="1"/>
  <c r="S35" i="1" s="1"/>
  <c r="AD42" i="1"/>
  <c r="AB42" i="1" s="1"/>
  <c r="U115" i="8"/>
  <c r="U109" i="7"/>
  <c r="L113" i="8"/>
  <c r="K107" i="7"/>
  <c r="AB38" i="1"/>
  <c r="F54" i="8"/>
  <c r="D55" i="8"/>
  <c r="E48" i="7"/>
  <c r="C49" i="7"/>
  <c r="D359" i="8"/>
  <c r="F358" i="8"/>
  <c r="E352" i="7"/>
  <c r="C353" i="7"/>
  <c r="L356" i="8"/>
  <c r="K350" i="7"/>
  <c r="CR470" i="1"/>
  <c r="Q470" i="1" s="1"/>
  <c r="AP433" i="1"/>
  <c r="AD429" i="1"/>
  <c r="U318" i="8"/>
  <c r="U312" i="7"/>
  <c r="S285" i="8"/>
  <c r="Q285" i="8"/>
  <c r="S279" i="7"/>
  <c r="Q279" i="7"/>
  <c r="W351" i="1"/>
  <c r="AJ355" i="1" s="1"/>
  <c r="CP346" i="1"/>
  <c r="O346" i="1" s="1"/>
  <c r="J238" i="7"/>
  <c r="K244" i="8"/>
  <c r="K237" i="8"/>
  <c r="J231" i="7"/>
  <c r="CC276" i="1"/>
  <c r="AT276" i="1" s="1"/>
  <c r="U205" i="8"/>
  <c r="U199" i="7"/>
  <c r="S190" i="8"/>
  <c r="Q190" i="8"/>
  <c r="Q184" i="7"/>
  <c r="S184" i="7"/>
  <c r="S229" i="1"/>
  <c r="S101" i="8"/>
  <c r="Q101" i="8"/>
  <c r="Q95" i="7"/>
  <c r="S95" i="7"/>
  <c r="CP35" i="1"/>
  <c r="O35" i="1" s="1"/>
  <c r="CB45" i="1"/>
  <c r="G465" i="1"/>
  <c r="A383" i="7"/>
  <c r="A389" i="8"/>
  <c r="R471" i="1"/>
  <c r="GK471" i="1" s="1"/>
  <c r="V345" i="8"/>
  <c r="V339" i="7"/>
  <c r="T430" i="1"/>
  <c r="K321" i="8"/>
  <c r="J315" i="7"/>
  <c r="CT391" i="1"/>
  <c r="S391" i="1" s="1"/>
  <c r="CS389" i="1"/>
  <c r="U279" i="7"/>
  <c r="U285" i="8"/>
  <c r="GX350" i="1"/>
  <c r="CS349" i="1"/>
  <c r="AD272" i="1"/>
  <c r="A201" i="8"/>
  <c r="A195" i="7"/>
  <c r="AD235" i="1"/>
  <c r="AB235" i="1" s="1"/>
  <c r="U190" i="8"/>
  <c r="U184" i="7"/>
  <c r="CQ233" i="1"/>
  <c r="P233" i="1" s="1"/>
  <c r="CS229" i="1"/>
  <c r="R229" i="1" s="1"/>
  <c r="GK229" i="1" s="1"/>
  <c r="G26" i="1"/>
  <c r="A164" i="8"/>
  <c r="A158" i="7"/>
  <c r="BB123" i="1"/>
  <c r="CT83" i="1"/>
  <c r="S148" i="8"/>
  <c r="Q148" i="8"/>
  <c r="S142" i="7"/>
  <c r="Q142" i="7"/>
  <c r="CT43" i="1"/>
  <c r="S43" i="1" s="1"/>
  <c r="CZ43" i="1" s="1"/>
  <c r="Y43" i="1" s="1"/>
  <c r="Q121" i="8"/>
  <c r="S115" i="7"/>
  <c r="Q115" i="7"/>
  <c r="S121" i="8"/>
  <c r="CT41" i="1"/>
  <c r="S41" i="1" s="1"/>
  <c r="Q108" i="8"/>
  <c r="S108" i="8"/>
  <c r="S102" i="7"/>
  <c r="Q102" i="7"/>
  <c r="U101" i="8"/>
  <c r="U95" i="7"/>
  <c r="R38" i="1"/>
  <c r="V89" i="8"/>
  <c r="K96" i="8" s="1"/>
  <c r="V83" i="7"/>
  <c r="J90" i="7" s="1"/>
  <c r="F74" i="8"/>
  <c r="D75" i="8"/>
  <c r="E68" i="7"/>
  <c r="C69" i="7"/>
  <c r="S380" i="8"/>
  <c r="Q380" i="8"/>
  <c r="S374" i="7"/>
  <c r="Q374" i="7"/>
  <c r="CT473" i="1"/>
  <c r="S473" i="1" s="1"/>
  <c r="S352" i="8"/>
  <c r="Q352" i="8"/>
  <c r="Q346" i="7"/>
  <c r="S346" i="7"/>
  <c r="CP472" i="1"/>
  <c r="O472" i="1" s="1"/>
  <c r="CS467" i="1"/>
  <c r="AD431" i="1"/>
  <c r="AB431" i="1" s="1"/>
  <c r="S430" i="1"/>
  <c r="AO395" i="1"/>
  <c r="F306" i="8"/>
  <c r="D307" i="8"/>
  <c r="C301" i="7"/>
  <c r="E300" i="7"/>
  <c r="AD389" i="1"/>
  <c r="A281" i="8"/>
  <c r="A275" i="7"/>
  <c r="CR349" i="1"/>
  <c r="Q349" i="1" s="1"/>
  <c r="CP349" i="1" s="1"/>
  <c r="O349" i="1" s="1"/>
  <c r="BZ276" i="1"/>
  <c r="AQ276" i="1" s="1"/>
  <c r="F286" i="1" s="1"/>
  <c r="K194" i="8"/>
  <c r="J188" i="7"/>
  <c r="CR229" i="1"/>
  <c r="Q229" i="1" s="1"/>
  <c r="S168" i="8"/>
  <c r="Q168" i="8"/>
  <c r="Q162" i="7"/>
  <c r="S162" i="7"/>
  <c r="GX120" i="1"/>
  <c r="R119" i="1"/>
  <c r="GK119" i="1" s="1"/>
  <c r="U148" i="8"/>
  <c r="U142" i="7"/>
  <c r="CR43" i="1"/>
  <c r="Q43" i="1" s="1"/>
  <c r="U121" i="8"/>
  <c r="U115" i="7"/>
  <c r="CS42" i="1"/>
  <c r="U108" i="8"/>
  <c r="U102" i="7"/>
  <c r="AD40" i="1"/>
  <c r="AB40" i="1" s="1"/>
  <c r="CR38" i="1"/>
  <c r="Q38" i="1" s="1"/>
  <c r="CP38" i="1" s="1"/>
  <c r="O38" i="1" s="1"/>
  <c r="V636" i="1"/>
  <c r="F671" i="1"/>
  <c r="CY856" i="1"/>
  <c r="X856" i="1" s="1"/>
  <c r="CZ856" i="1"/>
  <c r="Y856" i="1" s="1"/>
  <c r="AJ858" i="1"/>
  <c r="BZ796" i="1"/>
  <c r="CG807" i="1"/>
  <c r="AQ807" i="1"/>
  <c r="CY854" i="1"/>
  <c r="X854" i="1" s="1"/>
  <c r="CZ854" i="1"/>
  <c r="Y854" i="1" s="1"/>
  <c r="CP854" i="1"/>
  <c r="O854" i="1" s="1"/>
  <c r="CZ847" i="1"/>
  <c r="Y847" i="1" s="1"/>
  <c r="CY847" i="1"/>
  <c r="X847" i="1" s="1"/>
  <c r="AJ807" i="1"/>
  <c r="AG858" i="1"/>
  <c r="CR682" i="1"/>
  <c r="Q682" i="1" s="1"/>
  <c r="CP682" i="1" s="1"/>
  <c r="O682" i="1" s="1"/>
  <c r="CS682" i="1"/>
  <c r="R682" i="1" s="1"/>
  <c r="GK682" i="1" s="1"/>
  <c r="BY843" i="1"/>
  <c r="CY805" i="1"/>
  <c r="X805" i="1" s="1"/>
  <c r="CZ805" i="1"/>
  <c r="Y805" i="1" s="1"/>
  <c r="CQ799" i="1"/>
  <c r="P799" i="1" s="1"/>
  <c r="AC755" i="1"/>
  <c r="CE764" i="1"/>
  <c r="CC636" i="1"/>
  <c r="AT648" i="1"/>
  <c r="W764" i="1"/>
  <c r="AJ755" i="1"/>
  <c r="CZ853" i="1"/>
  <c r="Y853" i="1" s="1"/>
  <c r="CY853" i="1"/>
  <c r="X853" i="1" s="1"/>
  <c r="AB847" i="1"/>
  <c r="BY796" i="1"/>
  <c r="CI807" i="1"/>
  <c r="CY758" i="1"/>
  <c r="X758" i="1" s="1"/>
  <c r="CZ758" i="1"/>
  <c r="Y758" i="1" s="1"/>
  <c r="CR687" i="1"/>
  <c r="Q687" i="1" s="1"/>
  <c r="CP687" i="1" s="1"/>
  <c r="O687" i="1" s="1"/>
  <c r="GM687" i="1" s="1"/>
  <c r="GP687" i="1" s="1"/>
  <c r="CS687" i="1"/>
  <c r="R687" i="1" s="1"/>
  <c r="GK687" i="1" s="1"/>
  <c r="AD687" i="1"/>
  <c r="AB687" i="1" s="1"/>
  <c r="BD843" i="1"/>
  <c r="F883" i="1"/>
  <c r="CP805" i="1"/>
  <c r="O805" i="1" s="1"/>
  <c r="CR759" i="1"/>
  <c r="Q759" i="1" s="1"/>
  <c r="CP759" i="1" s="1"/>
  <c r="O759" i="1" s="1"/>
  <c r="CS759" i="1"/>
  <c r="AD759" i="1"/>
  <c r="AB759" i="1" s="1"/>
  <c r="CY684" i="1"/>
  <c r="X684" i="1" s="1"/>
  <c r="CZ684" i="1"/>
  <c r="Y684" i="1" s="1"/>
  <c r="CP684" i="1"/>
  <c r="O684" i="1" s="1"/>
  <c r="CZ849" i="1"/>
  <c r="Y849" i="1" s="1"/>
  <c r="CY849" i="1"/>
  <c r="X849" i="1" s="1"/>
  <c r="AT796" i="1"/>
  <c r="F825" i="1"/>
  <c r="AD758" i="1"/>
  <c r="AB758" i="1" s="1"/>
  <c r="CS758" i="1"/>
  <c r="CI648" i="1"/>
  <c r="BY636" i="1"/>
  <c r="AP648" i="1"/>
  <c r="CP589" i="1"/>
  <c r="O589" i="1" s="1"/>
  <c r="CR805" i="1"/>
  <c r="Q805" i="1" s="1"/>
  <c r="CS805" i="1"/>
  <c r="R805" i="1" s="1"/>
  <c r="GK805" i="1" s="1"/>
  <c r="AD805" i="1"/>
  <c r="CY759" i="1"/>
  <c r="X759" i="1" s="1"/>
  <c r="CZ759" i="1"/>
  <c r="Y759" i="1" s="1"/>
  <c r="CP804" i="1"/>
  <c r="O804" i="1" s="1"/>
  <c r="F767" i="1"/>
  <c r="P755" i="1"/>
  <c r="CG636" i="1"/>
  <c r="AX648" i="1"/>
  <c r="BC843" i="1"/>
  <c r="BC888" i="1"/>
  <c r="BB843" i="1"/>
  <c r="BB888" i="1"/>
  <c r="F871" i="1"/>
  <c r="F874" i="1"/>
  <c r="CY800" i="1"/>
  <c r="X800" i="1" s="1"/>
  <c r="CZ800" i="1"/>
  <c r="Y800" i="1" s="1"/>
  <c r="CB807" i="1"/>
  <c r="AG764" i="1"/>
  <c r="CC680" i="1"/>
  <c r="AT693" i="1"/>
  <c r="CC858" i="1"/>
  <c r="CB858" i="1"/>
  <c r="AP807" i="1"/>
  <c r="AB801" i="1"/>
  <c r="CJ764" i="1"/>
  <c r="AI636" i="1"/>
  <c r="CZ350" i="1"/>
  <c r="Y350" i="1" s="1"/>
  <c r="CY350" i="1"/>
  <c r="X350" i="1" s="1"/>
  <c r="F913" i="1"/>
  <c r="BD839" i="1"/>
  <c r="CY594" i="1"/>
  <c r="X594" i="1" s="1"/>
  <c r="CZ594" i="1"/>
  <c r="Y594" i="1" s="1"/>
  <c r="CY798" i="1"/>
  <c r="X798" i="1" s="1"/>
  <c r="CZ798" i="1"/>
  <c r="Y798" i="1" s="1"/>
  <c r="CG693" i="1"/>
  <c r="BX680" i="1"/>
  <c r="AO693" i="1"/>
  <c r="CY690" i="1"/>
  <c r="X690" i="1" s="1"/>
  <c r="CZ690" i="1"/>
  <c r="Y690" i="1" s="1"/>
  <c r="AO636" i="1"/>
  <c r="AO723" i="1"/>
  <c r="F652" i="1"/>
  <c r="R544" i="1"/>
  <c r="F563" i="1"/>
  <c r="BZ465" i="1"/>
  <c r="AQ482" i="1"/>
  <c r="CG482" i="1"/>
  <c r="U856" i="1"/>
  <c r="AH858" i="1" s="1"/>
  <c r="CR850" i="1"/>
  <c r="Q850" i="1" s="1"/>
  <c r="CS850" i="1"/>
  <c r="BZ858" i="1"/>
  <c r="CI858" i="1" s="1"/>
  <c r="AF858" i="1"/>
  <c r="CY845" i="1"/>
  <c r="X845" i="1" s="1"/>
  <c r="CZ845" i="1"/>
  <c r="Y845" i="1" s="1"/>
  <c r="AB804" i="1"/>
  <c r="W482" i="1"/>
  <c r="AJ465" i="1"/>
  <c r="CR852" i="1"/>
  <c r="Q852" i="1" s="1"/>
  <c r="CS852" i="1"/>
  <c r="AD850" i="1"/>
  <c r="CR848" i="1"/>
  <c r="Q848" i="1" s="1"/>
  <c r="CS848" i="1"/>
  <c r="AF807" i="1"/>
  <c r="W805" i="1"/>
  <c r="F782" i="1"/>
  <c r="AT755" i="1"/>
  <c r="CB764" i="1"/>
  <c r="CJ693" i="1"/>
  <c r="BZ680" i="1"/>
  <c r="CB648" i="1"/>
  <c r="CR592" i="1"/>
  <c r="Q592" i="1" s="1"/>
  <c r="CS592" i="1"/>
  <c r="AD592" i="1"/>
  <c r="AB592" i="1" s="1"/>
  <c r="BA807" i="1"/>
  <c r="CJ796" i="1"/>
  <c r="AD682" i="1"/>
  <c r="AB682" i="1" s="1"/>
  <c r="V856" i="1"/>
  <c r="AI858" i="1" s="1"/>
  <c r="CQ850" i="1"/>
  <c r="P850" i="1" s="1"/>
  <c r="AB850" i="1"/>
  <c r="V805" i="1"/>
  <c r="CR800" i="1"/>
  <c r="Q800" i="1" s="1"/>
  <c r="CS800" i="1"/>
  <c r="CZ761" i="1"/>
  <c r="Y761" i="1" s="1"/>
  <c r="CY761" i="1"/>
  <c r="X761" i="1" s="1"/>
  <c r="CY691" i="1"/>
  <c r="X691" i="1" s="1"/>
  <c r="CZ691" i="1"/>
  <c r="Y691" i="1" s="1"/>
  <c r="CY646" i="1"/>
  <c r="X646" i="1" s="1"/>
  <c r="CZ646" i="1"/>
  <c r="Y646" i="1" s="1"/>
  <c r="CY644" i="1"/>
  <c r="X644" i="1" s="1"/>
  <c r="CZ644" i="1"/>
  <c r="Y644" i="1" s="1"/>
  <c r="CP643" i="1"/>
  <c r="O643" i="1" s="1"/>
  <c r="CY642" i="1"/>
  <c r="X642" i="1" s="1"/>
  <c r="CZ642" i="1"/>
  <c r="Y642" i="1" s="1"/>
  <c r="BZ636" i="1"/>
  <c r="AQ648" i="1"/>
  <c r="AG648" i="1"/>
  <c r="BX843" i="1"/>
  <c r="F703" i="1"/>
  <c r="AQ680" i="1"/>
  <c r="AP858" i="1"/>
  <c r="CQ852" i="1"/>
  <c r="P852" i="1" s="1"/>
  <c r="CQ848" i="1"/>
  <c r="P848" i="1" s="1"/>
  <c r="AB848" i="1"/>
  <c r="F811" i="1"/>
  <c r="AD800" i="1"/>
  <c r="AB800" i="1" s="1"/>
  <c r="CS644" i="1"/>
  <c r="AD644" i="1"/>
  <c r="AB644" i="1" s="1"/>
  <c r="CR644" i="1"/>
  <c r="Q644" i="1" s="1"/>
  <c r="CP644" i="1" s="1"/>
  <c r="O644" i="1" s="1"/>
  <c r="CY643" i="1"/>
  <c r="X643" i="1" s="1"/>
  <c r="AB643" i="1"/>
  <c r="CQ855" i="1"/>
  <c r="P855" i="1" s="1"/>
  <c r="AB855" i="1"/>
  <c r="GX856" i="1"/>
  <c r="CJ858" i="1" s="1"/>
  <c r="CZ855" i="1"/>
  <c r="Y855" i="1" s="1"/>
  <c r="CR846" i="1"/>
  <c r="Q846" i="1" s="1"/>
  <c r="CP846" i="1" s="1"/>
  <c r="O846" i="1" s="1"/>
  <c r="CS846" i="1"/>
  <c r="GK845" i="1"/>
  <c r="CY803" i="1"/>
  <c r="X803" i="1" s="1"/>
  <c r="CZ803" i="1"/>
  <c r="Y803" i="1" s="1"/>
  <c r="CY801" i="1"/>
  <c r="X801" i="1" s="1"/>
  <c r="CZ801" i="1"/>
  <c r="Y801" i="1" s="1"/>
  <c r="CP683" i="1"/>
  <c r="O683" i="1" s="1"/>
  <c r="AC693" i="1"/>
  <c r="CP798" i="1"/>
  <c r="O798" i="1" s="1"/>
  <c r="CZ852" i="1"/>
  <c r="Y852" i="1" s="1"/>
  <c r="CZ850" i="1"/>
  <c r="Y850" i="1" s="1"/>
  <c r="AD846" i="1"/>
  <c r="AB846" i="1" s="1"/>
  <c r="CP845" i="1"/>
  <c r="O845" i="1" s="1"/>
  <c r="U805" i="1"/>
  <c r="CY802" i="1"/>
  <c r="X802" i="1" s="1"/>
  <c r="CZ802" i="1"/>
  <c r="Y802" i="1" s="1"/>
  <c r="CC796" i="1"/>
  <c r="BB755" i="1"/>
  <c r="F777" i="1"/>
  <c r="CP761" i="1"/>
  <c r="O761" i="1" s="1"/>
  <c r="CR758" i="1"/>
  <c r="Q758" i="1" s="1"/>
  <c r="CP691" i="1"/>
  <c r="O691" i="1" s="1"/>
  <c r="CP690" i="1"/>
  <c r="O690" i="1" s="1"/>
  <c r="CY689" i="1"/>
  <c r="X689" i="1" s="1"/>
  <c r="CZ689" i="1"/>
  <c r="Y689" i="1" s="1"/>
  <c r="CY686" i="1"/>
  <c r="X686" i="1" s="1"/>
  <c r="CZ686" i="1"/>
  <c r="Y686" i="1" s="1"/>
  <c r="CR855" i="1"/>
  <c r="Q855" i="1" s="1"/>
  <c r="CS855" i="1"/>
  <c r="AO858" i="1"/>
  <c r="CR856" i="1"/>
  <c r="Q856" i="1" s="1"/>
  <c r="CP856" i="1" s="1"/>
  <c r="O856" i="1" s="1"/>
  <c r="CS856" i="1"/>
  <c r="AD856" i="1"/>
  <c r="AB856" i="1" s="1"/>
  <c r="AD852" i="1"/>
  <c r="AB852" i="1" s="1"/>
  <c r="T805" i="1"/>
  <c r="CY804" i="1"/>
  <c r="X804" i="1" s="1"/>
  <c r="CZ804" i="1"/>
  <c r="Y804" i="1" s="1"/>
  <c r="AG807" i="1"/>
  <c r="CP640" i="1"/>
  <c r="O640" i="1" s="1"/>
  <c r="CQ638" i="1"/>
  <c r="P638" i="1" s="1"/>
  <c r="AB638" i="1"/>
  <c r="AB803" i="1"/>
  <c r="CR689" i="1"/>
  <c r="Q689" i="1" s="1"/>
  <c r="CP689" i="1" s="1"/>
  <c r="O689" i="1" s="1"/>
  <c r="CS689" i="1"/>
  <c r="AH648" i="1"/>
  <c r="CY600" i="1"/>
  <c r="X600" i="1" s="1"/>
  <c r="CZ600" i="1"/>
  <c r="Y600" i="1" s="1"/>
  <c r="CQ596" i="1"/>
  <c r="P596" i="1" s="1"/>
  <c r="AB596" i="1"/>
  <c r="CY593" i="1"/>
  <c r="X593" i="1" s="1"/>
  <c r="CZ593" i="1"/>
  <c r="Y593" i="1" s="1"/>
  <c r="BC807" i="1"/>
  <c r="CP762" i="1"/>
  <c r="O762" i="1" s="1"/>
  <c r="GM762" i="1" s="1"/>
  <c r="GP762" i="1" s="1"/>
  <c r="AD689" i="1"/>
  <c r="AB689" i="1" s="1"/>
  <c r="CS646" i="1"/>
  <c r="AD646" i="1"/>
  <c r="AB646" i="1" s="1"/>
  <c r="AB645" i="1"/>
  <c r="CY591" i="1"/>
  <c r="X591" i="1" s="1"/>
  <c r="CZ591" i="1"/>
  <c r="Y591" i="1" s="1"/>
  <c r="CG549" i="1"/>
  <c r="BX544" i="1"/>
  <c r="AO549" i="1"/>
  <c r="F570" i="1"/>
  <c r="T544" i="1"/>
  <c r="CQ547" i="1"/>
  <c r="P547" i="1" s="1"/>
  <c r="AB547" i="1"/>
  <c r="AB472" i="1"/>
  <c r="AB805" i="1"/>
  <c r="CR802" i="1"/>
  <c r="Q802" i="1" s="1"/>
  <c r="CP802" i="1" s="1"/>
  <c r="O802" i="1" s="1"/>
  <c r="CS802" i="1"/>
  <c r="AD799" i="1"/>
  <c r="AB799" i="1" s="1"/>
  <c r="CI693" i="1"/>
  <c r="CQ601" i="1"/>
  <c r="P601" i="1" s="1"/>
  <c r="AB601" i="1"/>
  <c r="CP594" i="1"/>
  <c r="O594" i="1" s="1"/>
  <c r="CY592" i="1"/>
  <c r="X592" i="1" s="1"/>
  <c r="CZ592" i="1"/>
  <c r="Y592" i="1" s="1"/>
  <c r="BD544" i="1"/>
  <c r="F574" i="1"/>
  <c r="CP546" i="1"/>
  <c r="O546" i="1" s="1"/>
  <c r="AB477" i="1"/>
  <c r="BC755" i="1"/>
  <c r="CS642" i="1"/>
  <c r="AD642" i="1"/>
  <c r="AF648" i="1"/>
  <c r="CY597" i="1"/>
  <c r="X597" i="1" s="1"/>
  <c r="CZ597" i="1"/>
  <c r="Y597" i="1" s="1"/>
  <c r="AT544" i="1"/>
  <c r="F567" i="1"/>
  <c r="F820" i="1"/>
  <c r="AB802" i="1"/>
  <c r="CP758" i="1"/>
  <c r="O758" i="1" s="1"/>
  <c r="BZ764" i="1"/>
  <c r="W682" i="1"/>
  <c r="AB642" i="1"/>
  <c r="CS602" i="1"/>
  <c r="CR602" i="1"/>
  <c r="Q602" i="1" s="1"/>
  <c r="CP602" i="1" s="1"/>
  <c r="O602" i="1" s="1"/>
  <c r="CY596" i="1"/>
  <c r="X596" i="1" s="1"/>
  <c r="CZ596" i="1"/>
  <c r="Y596" i="1" s="1"/>
  <c r="CP592" i="1"/>
  <c r="O592" i="1" s="1"/>
  <c r="CG427" i="1"/>
  <c r="AX433" i="1"/>
  <c r="CS803" i="1"/>
  <c r="CQ800" i="1"/>
  <c r="P800" i="1" s="1"/>
  <c r="AB757" i="1"/>
  <c r="V682" i="1"/>
  <c r="AD602" i="1"/>
  <c r="AB602" i="1" s="1"/>
  <c r="BZ604" i="1"/>
  <c r="AL544" i="1"/>
  <c r="Y549" i="1"/>
  <c r="O544" i="1"/>
  <c r="F551" i="1"/>
  <c r="CR803" i="1"/>
  <c r="Q803" i="1" s="1"/>
  <c r="CP803" i="1" s="1"/>
  <c r="O803" i="1" s="1"/>
  <c r="BY764" i="1"/>
  <c r="CF764" i="1" s="1"/>
  <c r="CR685" i="1"/>
  <c r="Q685" i="1" s="1"/>
  <c r="CP685" i="1" s="1"/>
  <c r="O685" i="1" s="1"/>
  <c r="CS685" i="1"/>
  <c r="U682" i="1"/>
  <c r="BY604" i="1"/>
  <c r="CY477" i="1"/>
  <c r="X477" i="1" s="1"/>
  <c r="CY757" i="1"/>
  <c r="X757" i="1" s="1"/>
  <c r="F718" i="1"/>
  <c r="AS693" i="1"/>
  <c r="W689" i="1"/>
  <c r="AJ693" i="1" s="1"/>
  <c r="AD685" i="1"/>
  <c r="AB685" i="1" s="1"/>
  <c r="AF693" i="1"/>
  <c r="CR646" i="1"/>
  <c r="Q646" i="1" s="1"/>
  <c r="CP646" i="1" s="1"/>
  <c r="O646" i="1" s="1"/>
  <c r="CY639" i="1"/>
  <c r="X639" i="1" s="1"/>
  <c r="CZ639" i="1"/>
  <c r="Y639" i="1" s="1"/>
  <c r="CJ648" i="1"/>
  <c r="AJ604" i="1"/>
  <c r="BD796" i="1"/>
  <c r="AD762" i="1"/>
  <c r="AB762" i="1" s="1"/>
  <c r="V689" i="1"/>
  <c r="AI693" i="1" s="1"/>
  <c r="BD585" i="1"/>
  <c r="F629" i="1"/>
  <c r="BD723" i="1"/>
  <c r="CQ600" i="1"/>
  <c r="P600" i="1" s="1"/>
  <c r="AB600" i="1"/>
  <c r="AD473" i="1"/>
  <c r="CR473" i="1"/>
  <c r="Q473" i="1" s="1"/>
  <c r="CP473" i="1" s="1"/>
  <c r="O473" i="1" s="1"/>
  <c r="CS473" i="1"/>
  <c r="CS799" i="1"/>
  <c r="AB640" i="1"/>
  <c r="CR638" i="1"/>
  <c r="Q638" i="1" s="1"/>
  <c r="CS638" i="1"/>
  <c r="BC585" i="1"/>
  <c r="F620" i="1"/>
  <c r="AH604" i="1"/>
  <c r="CY480" i="1"/>
  <c r="X480" i="1" s="1"/>
  <c r="GM480" i="1" s="1"/>
  <c r="GP480" i="1" s="1"/>
  <c r="AO755" i="1"/>
  <c r="AP693" i="1"/>
  <c r="T682" i="1"/>
  <c r="W646" i="1"/>
  <c r="AJ648" i="1" s="1"/>
  <c r="BB604" i="1"/>
  <c r="CQ591" i="1"/>
  <c r="P591" i="1" s="1"/>
  <c r="CP591" i="1" s="1"/>
  <c r="O591" i="1" s="1"/>
  <c r="GM591" i="1" s="1"/>
  <c r="GP591" i="1" s="1"/>
  <c r="AB591" i="1"/>
  <c r="CY588" i="1"/>
  <c r="X588" i="1" s="1"/>
  <c r="CZ588" i="1"/>
  <c r="Y588" i="1" s="1"/>
  <c r="AG604" i="1"/>
  <c r="CR601" i="1"/>
  <c r="Q601" i="1" s="1"/>
  <c r="CS601" i="1"/>
  <c r="R601" i="1" s="1"/>
  <c r="GK601" i="1" s="1"/>
  <c r="CQ587" i="1"/>
  <c r="P587" i="1" s="1"/>
  <c r="AB587" i="1"/>
  <c r="CE549" i="1"/>
  <c r="CR547" i="1"/>
  <c r="Q547" i="1" s="1"/>
  <c r="CS547" i="1"/>
  <c r="R547" i="1" s="1"/>
  <c r="GK547" i="1" s="1"/>
  <c r="BA433" i="1"/>
  <c r="CJ427" i="1"/>
  <c r="AC433" i="1"/>
  <c r="CP429" i="1"/>
  <c r="O429" i="1" s="1"/>
  <c r="AF395" i="1"/>
  <c r="CB604" i="1"/>
  <c r="BB544" i="1"/>
  <c r="F562" i="1"/>
  <c r="S544" i="1"/>
  <c r="F564" i="1"/>
  <c r="GK232" i="1"/>
  <c r="AB597" i="1"/>
  <c r="AS544" i="1"/>
  <c r="F566" i="1"/>
  <c r="Q544" i="1"/>
  <c r="F561" i="1"/>
  <c r="AB475" i="1"/>
  <c r="CB355" i="1"/>
  <c r="AD225" i="1"/>
  <c r="Q237" i="1"/>
  <c r="CY473" i="1"/>
  <c r="X473" i="1" s="1"/>
  <c r="CZ473" i="1"/>
  <c r="Y473" i="1" s="1"/>
  <c r="CY470" i="1"/>
  <c r="X470" i="1" s="1"/>
  <c r="CZ470" i="1"/>
  <c r="Y470" i="1" s="1"/>
  <c r="CY349" i="1"/>
  <c r="X349" i="1" s="1"/>
  <c r="CZ349" i="1"/>
  <c r="Y349" i="1" s="1"/>
  <c r="CP593" i="1"/>
  <c r="O593" i="1" s="1"/>
  <c r="GM593" i="1" s="1"/>
  <c r="GP593" i="1" s="1"/>
  <c r="CP588" i="1"/>
  <c r="O588" i="1" s="1"/>
  <c r="CC465" i="1"/>
  <c r="AT482" i="1"/>
  <c r="CQ471" i="1"/>
  <c r="P471" i="1" s="1"/>
  <c r="AB471" i="1"/>
  <c r="CZ468" i="1"/>
  <c r="Y468" i="1" s="1"/>
  <c r="CY468" i="1"/>
  <c r="X468" i="1" s="1"/>
  <c r="CP351" i="1"/>
  <c r="O351" i="1" s="1"/>
  <c r="BC693" i="1"/>
  <c r="AD593" i="1"/>
  <c r="AB593" i="1" s="1"/>
  <c r="AB588" i="1"/>
  <c r="AB478" i="1"/>
  <c r="CP470" i="1"/>
  <c r="O470" i="1" s="1"/>
  <c r="CY469" i="1"/>
  <c r="X469" i="1" s="1"/>
  <c r="AF482" i="1"/>
  <c r="T433" i="1"/>
  <c r="BB693" i="1"/>
  <c r="CP597" i="1"/>
  <c r="O597" i="1" s="1"/>
  <c r="V549" i="1"/>
  <c r="AI544" i="1"/>
  <c r="AJ427" i="1"/>
  <c r="W433" i="1"/>
  <c r="CR639" i="1"/>
  <c r="Q639" i="1" s="1"/>
  <c r="CS639" i="1"/>
  <c r="R639" i="1" s="1"/>
  <c r="GK639" i="1" s="1"/>
  <c r="AD598" i="1"/>
  <c r="AB598" i="1" s="1"/>
  <c r="F575" i="1"/>
  <c r="CP477" i="1"/>
  <c r="O477" i="1" s="1"/>
  <c r="CR476" i="1"/>
  <c r="Q476" i="1" s="1"/>
  <c r="CS476" i="1"/>
  <c r="CK387" i="1"/>
  <c r="BB395" i="1"/>
  <c r="CS640" i="1"/>
  <c r="CP598" i="1"/>
  <c r="O598" i="1" s="1"/>
  <c r="CR590" i="1"/>
  <c r="Q590" i="1" s="1"/>
  <c r="CP590" i="1" s="1"/>
  <c r="O590" i="1" s="1"/>
  <c r="CS590" i="1"/>
  <c r="AD476" i="1"/>
  <c r="CZ469" i="1"/>
  <c r="Y469" i="1" s="1"/>
  <c r="BA395" i="1"/>
  <c r="AT355" i="1"/>
  <c r="CC342" i="1"/>
  <c r="CR640" i="1"/>
  <c r="Q640" i="1" s="1"/>
  <c r="V602" i="1"/>
  <c r="AI604" i="1" s="1"/>
  <c r="CS599" i="1"/>
  <c r="R599" i="1" s="1"/>
  <c r="GK599" i="1" s="1"/>
  <c r="AD599" i="1"/>
  <c r="AB599" i="1" s="1"/>
  <c r="CS597" i="1"/>
  <c r="CS595" i="1"/>
  <c r="CR595" i="1"/>
  <c r="Q595" i="1" s="1"/>
  <c r="CP595" i="1" s="1"/>
  <c r="O595" i="1" s="1"/>
  <c r="AD590" i="1"/>
  <c r="AB590" i="1" s="1"/>
  <c r="F573" i="1"/>
  <c r="CY479" i="1"/>
  <c r="X479" i="1" s="1"/>
  <c r="GM479" i="1" s="1"/>
  <c r="GP479" i="1" s="1"/>
  <c r="CZ479" i="1"/>
  <c r="Y479" i="1" s="1"/>
  <c r="CP476" i="1"/>
  <c r="O476" i="1" s="1"/>
  <c r="CR474" i="1"/>
  <c r="Q474" i="1" s="1"/>
  <c r="CS474" i="1"/>
  <c r="AD688" i="1"/>
  <c r="AB688" i="1" s="1"/>
  <c r="CZ598" i="1"/>
  <c r="Y598" i="1" s="1"/>
  <c r="CR597" i="1"/>
  <c r="Q597" i="1" s="1"/>
  <c r="AD595" i="1"/>
  <c r="AB595" i="1" s="1"/>
  <c r="CS587" i="1"/>
  <c r="CR587" i="1"/>
  <c r="Q587" i="1" s="1"/>
  <c r="P544" i="1"/>
  <c r="AB476" i="1"/>
  <c r="AD474" i="1"/>
  <c r="AB474" i="1" s="1"/>
  <c r="CJ482" i="1"/>
  <c r="CR645" i="1"/>
  <c r="Q645" i="1" s="1"/>
  <c r="CP645" i="1" s="1"/>
  <c r="O645" i="1" s="1"/>
  <c r="CS645" i="1"/>
  <c r="GX602" i="1"/>
  <c r="CJ604" i="1" s="1"/>
  <c r="CY589" i="1"/>
  <c r="X589" i="1" s="1"/>
  <c r="CZ589" i="1"/>
  <c r="Y589" i="1" s="1"/>
  <c r="CP474" i="1"/>
  <c r="O474" i="1" s="1"/>
  <c r="AG482" i="1"/>
  <c r="AZ433" i="1"/>
  <c r="CI427" i="1"/>
  <c r="CL387" i="1"/>
  <c r="BC395" i="1"/>
  <c r="CY352" i="1"/>
  <c r="X352" i="1" s="1"/>
  <c r="CZ352" i="1"/>
  <c r="Y352" i="1" s="1"/>
  <c r="CY351" i="1"/>
  <c r="X351" i="1" s="1"/>
  <c r="CZ351" i="1"/>
  <c r="Y351" i="1" s="1"/>
  <c r="CB482" i="1"/>
  <c r="AO465" i="1"/>
  <c r="CY391" i="1"/>
  <c r="X391" i="1" s="1"/>
  <c r="CZ391" i="1"/>
  <c r="Y391" i="1" s="1"/>
  <c r="AG395" i="1"/>
  <c r="Q427" i="1"/>
  <c r="F445" i="1"/>
  <c r="CY348" i="1"/>
  <c r="X348" i="1" s="1"/>
  <c r="CZ348" i="1"/>
  <c r="Y348" i="1" s="1"/>
  <c r="CP347" i="1"/>
  <c r="O347" i="1" s="1"/>
  <c r="AB467" i="1"/>
  <c r="CC427" i="1"/>
  <c r="AT433" i="1"/>
  <c r="AC395" i="1"/>
  <c r="CP389" i="1"/>
  <c r="O389" i="1" s="1"/>
  <c r="CY273" i="1"/>
  <c r="X273" i="1" s="1"/>
  <c r="CZ273" i="1"/>
  <c r="Y273" i="1" s="1"/>
  <c r="CZ272" i="1"/>
  <c r="Y272" i="1" s="1"/>
  <c r="AF276" i="1"/>
  <c r="CY272" i="1"/>
  <c r="X272" i="1" s="1"/>
  <c r="BC549" i="1"/>
  <c r="CZ472" i="1"/>
  <c r="Y472" i="1" s="1"/>
  <c r="CY472" i="1"/>
  <c r="X472" i="1" s="1"/>
  <c r="GM472" i="1" s="1"/>
  <c r="GP472" i="1" s="1"/>
  <c r="CB427" i="1"/>
  <c r="AS433" i="1"/>
  <c r="AB429" i="1"/>
  <c r="BZ342" i="1"/>
  <c r="AQ355" i="1"/>
  <c r="CZ475" i="1"/>
  <c r="Y475" i="1" s="1"/>
  <c r="CY475" i="1"/>
  <c r="X475" i="1" s="1"/>
  <c r="CP431" i="1"/>
  <c r="O431" i="1" s="1"/>
  <c r="GM431" i="1" s="1"/>
  <c r="GP431" i="1" s="1"/>
  <c r="AI427" i="1"/>
  <c r="V433" i="1"/>
  <c r="BY342" i="1"/>
  <c r="CI355" i="1"/>
  <c r="AP355" i="1"/>
  <c r="AB348" i="1"/>
  <c r="BA549" i="1"/>
  <c r="AP395" i="1"/>
  <c r="BX342" i="1"/>
  <c r="CG355" i="1"/>
  <c r="AO355" i="1"/>
  <c r="AI269" i="1"/>
  <c r="V276" i="1"/>
  <c r="AZ549" i="1"/>
  <c r="AC482" i="1"/>
  <c r="AQ433" i="1"/>
  <c r="AO387" i="1"/>
  <c r="F399" i="1"/>
  <c r="AH269" i="1"/>
  <c r="U276" i="1"/>
  <c r="CH549" i="1"/>
  <c r="GX547" i="1"/>
  <c r="AD469" i="1"/>
  <c r="AB469" i="1" s="1"/>
  <c r="CR469" i="1"/>
  <c r="Q469" i="1" s="1"/>
  <c r="CS469" i="1"/>
  <c r="AP427" i="1"/>
  <c r="F442" i="1"/>
  <c r="BC342" i="1"/>
  <c r="F371" i="1"/>
  <c r="GM353" i="1"/>
  <c r="GP353" i="1" s="1"/>
  <c r="AG355" i="1"/>
  <c r="CY229" i="1"/>
  <c r="X229" i="1" s="1"/>
  <c r="CZ229" i="1"/>
  <c r="Y229" i="1" s="1"/>
  <c r="AD480" i="1"/>
  <c r="AB480" i="1" s="1"/>
  <c r="AO427" i="1"/>
  <c r="CP430" i="1"/>
  <c r="O430" i="1" s="1"/>
  <c r="CF549" i="1"/>
  <c r="AB479" i="1"/>
  <c r="BC433" i="1"/>
  <c r="CL427" i="1"/>
  <c r="CY429" i="1"/>
  <c r="X429" i="1" s="1"/>
  <c r="CZ429" i="1"/>
  <c r="Y429" i="1" s="1"/>
  <c r="AF433" i="1"/>
  <c r="W390" i="1"/>
  <c r="CP273" i="1"/>
  <c r="O273" i="1" s="1"/>
  <c r="GM273" i="1" s="1"/>
  <c r="GP273" i="1" s="1"/>
  <c r="F260" i="1"/>
  <c r="V306" i="1"/>
  <c r="V225" i="1"/>
  <c r="U237" i="1"/>
  <c r="AH225" i="1"/>
  <c r="F498" i="1"/>
  <c r="AB470" i="1"/>
  <c r="BB433" i="1"/>
  <c r="CK427" i="1"/>
  <c r="CZ393" i="1"/>
  <c r="Y393" i="1" s="1"/>
  <c r="U355" i="1"/>
  <c r="AU549" i="1"/>
  <c r="U549" i="1"/>
  <c r="CS546" i="1"/>
  <c r="R546" i="1" s="1"/>
  <c r="GK546" i="1" s="1"/>
  <c r="BY482" i="1"/>
  <c r="CM387" i="1"/>
  <c r="BD395" i="1"/>
  <c r="AJ276" i="1"/>
  <c r="CY271" i="1"/>
  <c r="X271" i="1" s="1"/>
  <c r="CZ271" i="1"/>
  <c r="Y271" i="1" s="1"/>
  <c r="CY235" i="1"/>
  <c r="X235" i="1" s="1"/>
  <c r="CZ235" i="1"/>
  <c r="Y235" i="1" s="1"/>
  <c r="AB349" i="1"/>
  <c r="AG269" i="1"/>
  <c r="T276" i="1"/>
  <c r="CY233" i="1"/>
  <c r="X233" i="1" s="1"/>
  <c r="CZ233" i="1"/>
  <c r="Y233" i="1" s="1"/>
  <c r="U390" i="1"/>
  <c r="CR350" i="1"/>
  <c r="Q350" i="1" s="1"/>
  <c r="CS350" i="1"/>
  <c r="R350" i="1" s="1"/>
  <c r="GK350" i="1" s="1"/>
  <c r="AI355" i="1"/>
  <c r="F289" i="1"/>
  <c r="CJ269" i="1"/>
  <c r="BA276" i="1"/>
  <c r="AD350" i="1"/>
  <c r="AB350" i="1" s="1"/>
  <c r="BX225" i="1"/>
  <c r="AO237" i="1"/>
  <c r="CR231" i="1"/>
  <c r="Q231" i="1" s="1"/>
  <c r="CP231" i="1" s="1"/>
  <c r="O231" i="1" s="1"/>
  <c r="GM231" i="1" s="1"/>
  <c r="GP231" i="1" s="1"/>
  <c r="CS231" i="1"/>
  <c r="R231" i="1" s="1"/>
  <c r="GK231" i="1" s="1"/>
  <c r="AD231" i="1"/>
  <c r="CQ350" i="1"/>
  <c r="P350" i="1" s="1"/>
  <c r="AT269" i="1"/>
  <c r="F294" i="1"/>
  <c r="CC269" i="1"/>
  <c r="BD306" i="1"/>
  <c r="F262" i="1"/>
  <c r="BD225" i="1"/>
  <c r="CP232" i="1"/>
  <c r="O232" i="1" s="1"/>
  <c r="CP229" i="1"/>
  <c r="O229" i="1" s="1"/>
  <c r="CZ81" i="1"/>
  <c r="Y81" i="1" s="1"/>
  <c r="CY81" i="1"/>
  <c r="X81" i="1" s="1"/>
  <c r="CR468" i="1"/>
  <c r="Q468" i="1" s="1"/>
  <c r="CP468" i="1" s="1"/>
  <c r="O468" i="1" s="1"/>
  <c r="CS468" i="1"/>
  <c r="R468" i="1" s="1"/>
  <c r="GK468" i="1" s="1"/>
  <c r="BC225" i="1"/>
  <c r="BC306" i="1"/>
  <c r="CR230" i="1"/>
  <c r="Q230" i="1" s="1"/>
  <c r="CP230" i="1" s="1"/>
  <c r="O230" i="1" s="1"/>
  <c r="CS230" i="1"/>
  <c r="R230" i="1" s="1"/>
  <c r="GK230" i="1" s="1"/>
  <c r="CY82" i="1"/>
  <c r="X82" i="1" s="1"/>
  <c r="CZ82" i="1"/>
  <c r="Y82" i="1" s="1"/>
  <c r="AD468" i="1"/>
  <c r="AB468" i="1" s="1"/>
  <c r="T390" i="1"/>
  <c r="CC395" i="1"/>
  <c r="F380" i="1"/>
  <c r="CR344" i="1"/>
  <c r="Q344" i="1" s="1"/>
  <c r="CS344" i="1"/>
  <c r="AD344" i="1"/>
  <c r="AB344" i="1" s="1"/>
  <c r="BZ269" i="1"/>
  <c r="CP235" i="1"/>
  <c r="O235" i="1" s="1"/>
  <c r="AD230" i="1"/>
  <c r="AD82" i="1"/>
  <c r="AB82" i="1" s="1"/>
  <c r="CR82" i="1"/>
  <c r="Q82" i="1" s="1"/>
  <c r="CP82" i="1" s="1"/>
  <c r="O82" i="1" s="1"/>
  <c r="GM82" i="1" s="1"/>
  <c r="GP82" i="1" s="1"/>
  <c r="CS82" i="1"/>
  <c r="R82" i="1" s="1"/>
  <c r="GK82" i="1" s="1"/>
  <c r="AB473" i="1"/>
  <c r="V393" i="1"/>
  <c r="AI395" i="1" s="1"/>
  <c r="S390" i="1"/>
  <c r="CY347" i="1"/>
  <c r="X347" i="1" s="1"/>
  <c r="CZ347" i="1"/>
  <c r="Y347" i="1" s="1"/>
  <c r="AC355" i="1"/>
  <c r="AC276" i="1"/>
  <c r="BA237" i="1"/>
  <c r="CG117" i="1"/>
  <c r="AX123" i="1"/>
  <c r="CR390" i="1"/>
  <c r="Q390" i="1" s="1"/>
  <c r="CS390" i="1"/>
  <c r="R390" i="1" s="1"/>
  <c r="GK390" i="1" s="1"/>
  <c r="BZ395" i="1"/>
  <c r="CP348" i="1"/>
  <c r="O348" i="1" s="1"/>
  <c r="CY345" i="1"/>
  <c r="X345" i="1" s="1"/>
  <c r="CZ345" i="1"/>
  <c r="Y345" i="1" s="1"/>
  <c r="AH185" i="1"/>
  <c r="U189" i="1"/>
  <c r="AD390" i="1"/>
  <c r="AB390" i="1" s="1"/>
  <c r="CJ355" i="1"/>
  <c r="AP276" i="1"/>
  <c r="CI276" i="1"/>
  <c r="BY269" i="1"/>
  <c r="T189" i="1"/>
  <c r="AG185" i="1"/>
  <c r="CR392" i="1"/>
  <c r="Q392" i="1" s="1"/>
  <c r="CP392" i="1" s="1"/>
  <c r="O392" i="1" s="1"/>
  <c r="CS392" i="1"/>
  <c r="CQ390" i="1"/>
  <c r="P390" i="1" s="1"/>
  <c r="CY346" i="1"/>
  <c r="X346" i="1" s="1"/>
  <c r="CZ346" i="1"/>
  <c r="Y346" i="1" s="1"/>
  <c r="CP345" i="1"/>
  <c r="O345" i="1" s="1"/>
  <c r="BX269" i="1"/>
  <c r="CG276" i="1"/>
  <c r="AO276" i="1"/>
  <c r="AC237" i="1"/>
  <c r="CE189" i="1"/>
  <c r="CF189" i="1"/>
  <c r="P189" i="1"/>
  <c r="CH189" i="1"/>
  <c r="CR393" i="1"/>
  <c r="Q393" i="1" s="1"/>
  <c r="CP393" i="1" s="1"/>
  <c r="O393" i="1" s="1"/>
  <c r="CS393" i="1"/>
  <c r="AD392" i="1"/>
  <c r="AB392" i="1" s="1"/>
  <c r="BD269" i="1"/>
  <c r="F301" i="1"/>
  <c r="AQ269" i="1"/>
  <c r="F253" i="1"/>
  <c r="CP233" i="1"/>
  <c r="O233" i="1" s="1"/>
  <c r="BD482" i="1"/>
  <c r="AD393" i="1"/>
  <c r="AB393" i="1" s="1"/>
  <c r="AD353" i="1"/>
  <c r="AB353" i="1" s="1"/>
  <c r="W350" i="1"/>
  <c r="AT306" i="1"/>
  <c r="AJ237" i="1"/>
  <c r="CY43" i="1"/>
  <c r="X43" i="1" s="1"/>
  <c r="BB225" i="1"/>
  <c r="F250" i="1"/>
  <c r="CZ187" i="1"/>
  <c r="Y187" i="1" s="1"/>
  <c r="CY187" i="1"/>
  <c r="X187" i="1" s="1"/>
  <c r="CP121" i="1"/>
  <c r="O121" i="1" s="1"/>
  <c r="CB225" i="1"/>
  <c r="F214" i="1"/>
  <c r="BD185" i="1"/>
  <c r="CY121" i="1"/>
  <c r="X121" i="1" s="1"/>
  <c r="CZ121" i="1"/>
  <c r="Y121" i="1" s="1"/>
  <c r="CZ230" i="1"/>
  <c r="Y230" i="1" s="1"/>
  <c r="W229" i="1"/>
  <c r="BC185" i="1"/>
  <c r="F205" i="1"/>
  <c r="CZ33" i="1"/>
  <c r="Y33" i="1" s="1"/>
  <c r="CY33" i="1"/>
  <c r="X33" i="1" s="1"/>
  <c r="CR274" i="1"/>
  <c r="Q274" i="1" s="1"/>
  <c r="CS274" i="1"/>
  <c r="AB231" i="1"/>
  <c r="BB189" i="1"/>
  <c r="CK185" i="1"/>
  <c r="F126" i="1"/>
  <c r="P117" i="1"/>
  <c r="U229" i="1"/>
  <c r="CY227" i="1"/>
  <c r="X227" i="1" s="1"/>
  <c r="CZ227" i="1"/>
  <c r="Y227" i="1" s="1"/>
  <c r="AS189" i="1"/>
  <c r="CB185" i="1"/>
  <c r="AD347" i="1"/>
  <c r="AB347" i="1" s="1"/>
  <c r="T229" i="1"/>
  <c r="BA189" i="1"/>
  <c r="CJ185" i="1"/>
  <c r="CG85" i="1"/>
  <c r="BZ77" i="1"/>
  <c r="AQ85" i="1"/>
  <c r="CQ33" i="1"/>
  <c r="P33" i="1" s="1"/>
  <c r="AB33" i="1"/>
  <c r="AB274" i="1"/>
  <c r="CB276" i="1"/>
  <c r="CR272" i="1"/>
  <c r="Q272" i="1" s="1"/>
  <c r="CS272" i="1"/>
  <c r="AK117" i="1"/>
  <c r="X123" i="1"/>
  <c r="CZ120" i="1"/>
  <c r="Y120" i="1" s="1"/>
  <c r="CY120" i="1"/>
  <c r="X120" i="1" s="1"/>
  <c r="AB272" i="1"/>
  <c r="F147" i="1"/>
  <c r="W117" i="1"/>
  <c r="CJ85" i="1"/>
  <c r="CB30" i="1"/>
  <c r="AS45" i="1"/>
  <c r="F368" i="1"/>
  <c r="CZ274" i="1"/>
  <c r="Y274" i="1" s="1"/>
  <c r="CI237" i="1"/>
  <c r="AT189" i="1"/>
  <c r="CC185" i="1"/>
  <c r="BB306" i="1"/>
  <c r="F292" i="1"/>
  <c r="AF237" i="1"/>
  <c r="CY232" i="1"/>
  <c r="X232" i="1" s="1"/>
  <c r="AJ185" i="1"/>
  <c r="W189" i="1"/>
  <c r="AJ117" i="1"/>
  <c r="AD234" i="1"/>
  <c r="AB234" i="1" s="1"/>
  <c r="AI185" i="1"/>
  <c r="V189" i="1"/>
  <c r="AI117" i="1"/>
  <c r="CP234" i="1"/>
  <c r="O234" i="1" s="1"/>
  <c r="GM234" i="1" s="1"/>
  <c r="GP234" i="1" s="1"/>
  <c r="AQ123" i="1"/>
  <c r="CI123" i="1"/>
  <c r="BZ117" i="1"/>
  <c r="AH117" i="1"/>
  <c r="CY32" i="1"/>
  <c r="X32" i="1" s="1"/>
  <c r="CZ32" i="1"/>
  <c r="Y32" i="1" s="1"/>
  <c r="CJ45" i="1"/>
  <c r="CY119" i="1"/>
  <c r="X119" i="1" s="1"/>
  <c r="CZ119" i="1"/>
  <c r="Y119" i="1" s="1"/>
  <c r="BZ45" i="1"/>
  <c r="BY77" i="1"/>
  <c r="AP85" i="1"/>
  <c r="AD119" i="1"/>
  <c r="P83" i="1"/>
  <c r="AH85" i="1"/>
  <c r="GX228" i="1"/>
  <c r="AQ185" i="1"/>
  <c r="F199" i="1"/>
  <c r="R123" i="1"/>
  <c r="AE117" i="1"/>
  <c r="W83" i="1"/>
  <c r="AJ85" i="1" s="1"/>
  <c r="AB230" i="1"/>
  <c r="AP189" i="1"/>
  <c r="CI189" i="1"/>
  <c r="BY185" i="1"/>
  <c r="BB117" i="1"/>
  <c r="F136" i="1"/>
  <c r="BD117" i="1"/>
  <c r="V83" i="1"/>
  <c r="AI85" i="1" s="1"/>
  <c r="T228" i="1"/>
  <c r="BX185" i="1"/>
  <c r="CG189" i="1"/>
  <c r="CH123" i="1"/>
  <c r="AC117" i="1"/>
  <c r="CE123" i="1"/>
  <c r="CF123" i="1"/>
  <c r="CP120" i="1"/>
  <c r="O120" i="1" s="1"/>
  <c r="GM120" i="1" s="1"/>
  <c r="GP120" i="1" s="1"/>
  <c r="BC117" i="1"/>
  <c r="U83" i="1"/>
  <c r="BB30" i="1"/>
  <c r="BB153" i="1"/>
  <c r="F58" i="1"/>
  <c r="O123" i="1"/>
  <c r="AB117" i="1"/>
  <c r="T83" i="1"/>
  <c r="AG85" i="1" s="1"/>
  <c r="CK342" i="1"/>
  <c r="CR228" i="1"/>
  <c r="Q228" i="1" s="1"/>
  <c r="CP228" i="1" s="1"/>
  <c r="O228" i="1" s="1"/>
  <c r="CS228" i="1"/>
  <c r="R228" i="1" s="1"/>
  <c r="GK228" i="1" s="1"/>
  <c r="CL77" i="1"/>
  <c r="BC85" i="1"/>
  <c r="BC153" i="1" s="1"/>
  <c r="F103" i="1"/>
  <c r="AT77" i="1"/>
  <c r="S83" i="1"/>
  <c r="AF85" i="1"/>
  <c r="CY42" i="1"/>
  <c r="X42" i="1" s="1"/>
  <c r="CZ42" i="1"/>
  <c r="Y42" i="1" s="1"/>
  <c r="CY37" i="1"/>
  <c r="X37" i="1" s="1"/>
  <c r="CZ37" i="1"/>
  <c r="Y37" i="1" s="1"/>
  <c r="AD228" i="1"/>
  <c r="AB228" i="1" s="1"/>
  <c r="F102" i="1"/>
  <c r="AS77" i="1"/>
  <c r="AD83" i="1"/>
  <c r="AB83" i="1" s="1"/>
  <c r="CR83" i="1"/>
  <c r="Q83" i="1" s="1"/>
  <c r="AD85" i="1" s="1"/>
  <c r="CS83" i="1"/>
  <c r="CY38" i="1"/>
  <c r="X38" i="1" s="1"/>
  <c r="CZ38" i="1"/>
  <c r="Y38" i="1" s="1"/>
  <c r="CR37" i="1"/>
  <c r="Q37" i="1" s="1"/>
  <c r="CS37" i="1"/>
  <c r="AD37" i="1"/>
  <c r="CR271" i="1"/>
  <c r="Q271" i="1" s="1"/>
  <c r="CP271" i="1" s="1"/>
  <c r="O271" i="1" s="1"/>
  <c r="CS271" i="1"/>
  <c r="R271" i="1" s="1"/>
  <c r="GK271" i="1" s="1"/>
  <c r="W119" i="1"/>
  <c r="W82" i="1"/>
  <c r="CP79" i="1"/>
  <c r="O79" i="1" s="1"/>
  <c r="AD271" i="1"/>
  <c r="AB271" i="1" s="1"/>
  <c r="Q123" i="1"/>
  <c r="CR119" i="1"/>
  <c r="Q119" i="1" s="1"/>
  <c r="CP119" i="1" s="1"/>
  <c r="O119" i="1" s="1"/>
  <c r="CI85" i="1"/>
  <c r="V82" i="1"/>
  <c r="F49" i="1"/>
  <c r="AO30" i="1"/>
  <c r="P34" i="1"/>
  <c r="F70" i="1"/>
  <c r="CQ37" i="1"/>
  <c r="P37" i="1" s="1"/>
  <c r="AB37" i="1"/>
  <c r="W34" i="1"/>
  <c r="CP32" i="1"/>
  <c r="O32" i="1" s="1"/>
  <c r="CQ43" i="1"/>
  <c r="P43" i="1" s="1"/>
  <c r="AB43" i="1"/>
  <c r="V34" i="1"/>
  <c r="U34" i="1"/>
  <c r="AB119" i="1"/>
  <c r="CP40" i="1"/>
  <c r="O40" i="1" s="1"/>
  <c r="CC45" i="1"/>
  <c r="T34" i="1"/>
  <c r="AU123" i="1"/>
  <c r="S34" i="1"/>
  <c r="CR34" i="1"/>
  <c r="Q34" i="1" s="1"/>
  <c r="CS34" i="1"/>
  <c r="AD34" i="1"/>
  <c r="AB34" i="1" s="1"/>
  <c r="BY30" i="1"/>
  <c r="F151" i="1"/>
  <c r="AR117" i="1"/>
  <c r="P81" i="1"/>
  <c r="CP81" i="1" s="1"/>
  <c r="O81" i="1" s="1"/>
  <c r="GM81" i="1" s="1"/>
  <c r="GP81" i="1" s="1"/>
  <c r="CS80" i="1"/>
  <c r="AD80" i="1"/>
  <c r="AB80" i="1" s="1"/>
  <c r="CY35" i="1"/>
  <c r="X35" i="1" s="1"/>
  <c r="CZ35" i="1"/>
  <c r="Y35" i="1" s="1"/>
  <c r="AG45" i="1"/>
  <c r="Y117" i="1"/>
  <c r="AD79" i="1"/>
  <c r="CR41" i="1"/>
  <c r="Q41" i="1" s="1"/>
  <c r="CP41" i="1" s="1"/>
  <c r="O41" i="1" s="1"/>
  <c r="CS41" i="1"/>
  <c r="AD41" i="1"/>
  <c r="AB41" i="1" s="1"/>
  <c r="W37" i="1"/>
  <c r="AB227" i="1"/>
  <c r="AB121" i="1"/>
  <c r="AT117" i="1"/>
  <c r="F89" i="1"/>
  <c r="AB79" i="1"/>
  <c r="F61" i="1"/>
  <c r="BC30" i="1"/>
  <c r="V37" i="1"/>
  <c r="GX34" i="1"/>
  <c r="BD30" i="1"/>
  <c r="BX30" i="1"/>
  <c r="CK30" i="1"/>
  <c r="AP123" i="1"/>
  <c r="AO123" i="1"/>
  <c r="BX117" i="1"/>
  <c r="BD85" i="1"/>
  <c r="CS43" i="1"/>
  <c r="CS33" i="1"/>
  <c r="T121" i="8" l="1"/>
  <c r="K125" i="8" s="1"/>
  <c r="T115" i="7"/>
  <c r="J119" i="7" s="1"/>
  <c r="W355" i="1"/>
  <c r="AJ342" i="1"/>
  <c r="U764" i="1"/>
  <c r="AH755" i="1"/>
  <c r="T693" i="1"/>
  <c r="T680" i="1" s="1"/>
  <c r="AG680" i="1"/>
  <c r="R403" i="8"/>
  <c r="K405" i="8" s="1"/>
  <c r="R397" i="7"/>
  <c r="J399" i="7" s="1"/>
  <c r="T235" i="8"/>
  <c r="K239" i="8" s="1"/>
  <c r="T229" i="7"/>
  <c r="J233" i="7" s="1"/>
  <c r="R673" i="8"/>
  <c r="K676" i="8" s="1"/>
  <c r="R667" i="7"/>
  <c r="J670" i="7" s="1"/>
  <c r="R616" i="8"/>
  <c r="K619" i="8" s="1"/>
  <c r="R610" i="7"/>
  <c r="J613" i="7" s="1"/>
  <c r="R393" i="1"/>
  <c r="GK393" i="1" s="1"/>
  <c r="V306" i="8"/>
  <c r="V300" i="7"/>
  <c r="R473" i="1"/>
  <c r="GK473" i="1" s="1"/>
  <c r="V346" i="7"/>
  <c r="V352" i="8"/>
  <c r="R602" i="1"/>
  <c r="GK602" i="1" s="1"/>
  <c r="V487" i="8"/>
  <c r="V481" i="7"/>
  <c r="T716" i="8"/>
  <c r="K720" i="8" s="1"/>
  <c r="T710" i="7"/>
  <c r="J714" i="7" s="1"/>
  <c r="R33" i="1"/>
  <c r="V43" i="8"/>
  <c r="K51" i="8" s="1"/>
  <c r="V37" i="7"/>
  <c r="J45" i="7" s="1"/>
  <c r="GM119" i="1"/>
  <c r="GP119" i="1" s="1"/>
  <c r="R43" i="1"/>
  <c r="GK43" i="1" s="1"/>
  <c r="V121" i="8"/>
  <c r="V115" i="7"/>
  <c r="K56" i="8"/>
  <c r="J50" i="7"/>
  <c r="AJ45" i="1"/>
  <c r="R89" i="8"/>
  <c r="K94" i="8" s="1"/>
  <c r="R83" i="7"/>
  <c r="J88" i="7" s="1"/>
  <c r="R109" i="7"/>
  <c r="J111" i="7" s="1"/>
  <c r="R115" i="8"/>
  <c r="K117" i="8" s="1"/>
  <c r="GM230" i="1"/>
  <c r="GP230" i="1" s="1"/>
  <c r="CG237" i="1"/>
  <c r="AD482" i="1"/>
  <c r="R293" i="8"/>
  <c r="K295" i="8" s="1"/>
  <c r="R287" i="7"/>
  <c r="J289" i="7" s="1"/>
  <c r="R587" i="1"/>
  <c r="V403" i="8"/>
  <c r="V397" i="7"/>
  <c r="T352" i="8"/>
  <c r="K355" i="8" s="1"/>
  <c r="T346" i="7"/>
  <c r="J349" i="7" s="1"/>
  <c r="T673" i="8"/>
  <c r="K677" i="8" s="1"/>
  <c r="T667" i="7"/>
  <c r="J671" i="7" s="1"/>
  <c r="R666" i="8"/>
  <c r="K669" i="8" s="1"/>
  <c r="R660" i="7"/>
  <c r="J663" i="7" s="1"/>
  <c r="T538" i="8"/>
  <c r="K542" i="8" s="1"/>
  <c r="T532" i="7"/>
  <c r="J536" i="7" s="1"/>
  <c r="CP760" i="1"/>
  <c r="O760" i="1" s="1"/>
  <c r="GM760" i="1" s="1"/>
  <c r="GP760" i="1" s="1"/>
  <c r="R659" i="8"/>
  <c r="K662" i="8" s="1"/>
  <c r="R653" i="7"/>
  <c r="J656" i="7" s="1"/>
  <c r="T616" i="8"/>
  <c r="K620" i="8" s="1"/>
  <c r="T610" i="7"/>
  <c r="J614" i="7" s="1"/>
  <c r="R467" i="1"/>
  <c r="GK467" i="1" s="1"/>
  <c r="V331" i="8"/>
  <c r="V325" i="7"/>
  <c r="CY41" i="1"/>
  <c r="X41" i="1" s="1"/>
  <c r="K109" i="8"/>
  <c r="J103" i="7"/>
  <c r="CZ41" i="1"/>
  <c r="Y41" i="1" s="1"/>
  <c r="GM41" i="1" s="1"/>
  <c r="GP41" i="1" s="1"/>
  <c r="K250" i="8"/>
  <c r="J244" i="7"/>
  <c r="R299" i="8"/>
  <c r="K302" i="8" s="1"/>
  <c r="J305" i="8" s="1"/>
  <c r="R293" i="7"/>
  <c r="J296" i="7" s="1"/>
  <c r="V133" i="8"/>
  <c r="K139" i="8" s="1"/>
  <c r="V127" i="7"/>
  <c r="J133" i="7" s="1"/>
  <c r="R79" i="1"/>
  <c r="K436" i="8"/>
  <c r="J430" i="7"/>
  <c r="J629" i="8"/>
  <c r="CZ688" i="1"/>
  <c r="Y688" i="1" s="1"/>
  <c r="K575" i="8"/>
  <c r="J569" i="7"/>
  <c r="CY688" i="1"/>
  <c r="X688" i="1" s="1"/>
  <c r="GM688" i="1" s="1"/>
  <c r="GP688" i="1" s="1"/>
  <c r="CP851" i="1"/>
  <c r="O851" i="1" s="1"/>
  <c r="K745" i="8"/>
  <c r="J739" i="7"/>
  <c r="J605" i="7"/>
  <c r="K611" i="8"/>
  <c r="R352" i="8"/>
  <c r="K354" i="8" s="1"/>
  <c r="R346" i="7"/>
  <c r="J348" i="7" s="1"/>
  <c r="AL693" i="1"/>
  <c r="T567" i="8"/>
  <c r="K571" i="8" s="1"/>
  <c r="T561" i="7"/>
  <c r="J565" i="7" s="1"/>
  <c r="R538" i="8"/>
  <c r="K541" i="8" s="1"/>
  <c r="R532" i="7"/>
  <c r="J535" i="7" s="1"/>
  <c r="T623" i="8"/>
  <c r="K627" i="8" s="1"/>
  <c r="T617" i="7"/>
  <c r="J621" i="7" s="1"/>
  <c r="R65" i="8"/>
  <c r="K69" i="8" s="1"/>
  <c r="R59" i="7"/>
  <c r="J63" i="7" s="1"/>
  <c r="CP37" i="1"/>
  <c r="O37" i="1" s="1"/>
  <c r="GM37" i="1" s="1"/>
  <c r="GP37" i="1" s="1"/>
  <c r="K84" i="8"/>
  <c r="J78" i="7"/>
  <c r="J144" i="7"/>
  <c r="K150" i="8"/>
  <c r="T215" i="8"/>
  <c r="K221" i="8" s="1"/>
  <c r="T209" i="7"/>
  <c r="J215" i="7" s="1"/>
  <c r="AG225" i="1"/>
  <c r="T190" i="8"/>
  <c r="K196" i="8" s="1"/>
  <c r="T184" i="7"/>
  <c r="J190" i="7" s="1"/>
  <c r="T306" i="8"/>
  <c r="K310" i="8" s="1"/>
  <c r="T300" i="7"/>
  <c r="J304" i="7" s="1"/>
  <c r="T415" i="8"/>
  <c r="K421" i="8" s="1"/>
  <c r="J424" i="8" s="1"/>
  <c r="T409" i="7"/>
  <c r="J415" i="7" s="1"/>
  <c r="T338" i="8"/>
  <c r="K342" i="8" s="1"/>
  <c r="T332" i="7"/>
  <c r="J336" i="7" s="1"/>
  <c r="R338" i="8"/>
  <c r="K341" i="8" s="1"/>
  <c r="R332" i="7"/>
  <c r="J335" i="7" s="1"/>
  <c r="CP471" i="1"/>
  <c r="O471" i="1" s="1"/>
  <c r="K347" i="8"/>
  <c r="J341" i="7"/>
  <c r="T456" i="8"/>
  <c r="K460" i="8" s="1"/>
  <c r="T450" i="7"/>
  <c r="J454" i="7" s="1"/>
  <c r="CP596" i="1"/>
  <c r="O596" i="1" s="1"/>
  <c r="GM596" i="1" s="1"/>
  <c r="GP596" i="1" s="1"/>
  <c r="K458" i="8"/>
  <c r="J462" i="8" s="1"/>
  <c r="J452" i="7"/>
  <c r="T687" i="8"/>
  <c r="K692" i="8" s="1"/>
  <c r="T681" i="7"/>
  <c r="J686" i="7" s="1"/>
  <c r="R567" i="8"/>
  <c r="K570" i="8" s="1"/>
  <c r="R561" i="7"/>
  <c r="J564" i="7" s="1"/>
  <c r="R680" i="8"/>
  <c r="K683" i="8" s="1"/>
  <c r="R674" i="7"/>
  <c r="J677" i="7" s="1"/>
  <c r="GM644" i="1"/>
  <c r="GP644" i="1" s="1"/>
  <c r="T589" i="8"/>
  <c r="K593" i="8" s="1"/>
  <c r="T583" i="7"/>
  <c r="J587" i="7" s="1"/>
  <c r="R643" i="8"/>
  <c r="K647" i="8" s="1"/>
  <c r="R637" i="7"/>
  <c r="J641" i="7" s="1"/>
  <c r="AI755" i="1"/>
  <c r="T775" i="8"/>
  <c r="K779" i="8" s="1"/>
  <c r="T769" i="7"/>
  <c r="J773" i="7" s="1"/>
  <c r="CY476" i="1"/>
  <c r="X476" i="1" s="1"/>
  <c r="K374" i="8"/>
  <c r="J368" i="7"/>
  <c r="CZ476" i="1"/>
  <c r="Y476" i="1" s="1"/>
  <c r="CY393" i="1"/>
  <c r="X393" i="1" s="1"/>
  <c r="K308" i="8"/>
  <c r="J302" i="7"/>
  <c r="K644" i="8"/>
  <c r="J638" i="7"/>
  <c r="L587" i="8"/>
  <c r="K581" i="7"/>
  <c r="V272" i="8"/>
  <c r="V266" i="7"/>
  <c r="R352" i="1"/>
  <c r="GK352" i="1" s="1"/>
  <c r="K67" i="8"/>
  <c r="J61" i="7"/>
  <c r="K674" i="8"/>
  <c r="J679" i="8" s="1"/>
  <c r="J668" i="7"/>
  <c r="I673" i="7" s="1"/>
  <c r="CY799" i="1"/>
  <c r="X799" i="1" s="1"/>
  <c r="K652" i="8"/>
  <c r="J646" i="7"/>
  <c r="CZ799" i="1"/>
  <c r="Y799" i="1" s="1"/>
  <c r="V716" i="8"/>
  <c r="V710" i="7"/>
  <c r="R847" i="1"/>
  <c r="GK847" i="1" s="1"/>
  <c r="R187" i="1"/>
  <c r="V168" i="8"/>
  <c r="V162" i="7"/>
  <c r="CY274" i="1"/>
  <c r="X274" i="1" s="1"/>
  <c r="K216" i="8"/>
  <c r="J210" i="7"/>
  <c r="K731" i="8"/>
  <c r="J725" i="7"/>
  <c r="AO585" i="1"/>
  <c r="F608" i="1"/>
  <c r="K404" i="8"/>
  <c r="J398" i="7"/>
  <c r="V550" i="8"/>
  <c r="V544" i="7"/>
  <c r="R683" i="1"/>
  <c r="GK683" i="1" s="1"/>
  <c r="GM683" i="1" s="1"/>
  <c r="AD189" i="1"/>
  <c r="K170" i="8"/>
  <c r="J175" i="8" s="1"/>
  <c r="J164" i="7"/>
  <c r="K653" i="8"/>
  <c r="J647" i="7"/>
  <c r="R272" i="1"/>
  <c r="V205" i="8"/>
  <c r="K212" i="8" s="1"/>
  <c r="V199" i="7"/>
  <c r="J206" i="7" s="1"/>
  <c r="AQ237" i="1"/>
  <c r="AF355" i="1"/>
  <c r="CZ228" i="1"/>
  <c r="Y228" i="1" s="1"/>
  <c r="T249" i="8"/>
  <c r="K253" i="8" s="1"/>
  <c r="T243" i="7"/>
  <c r="J247" i="7" s="1"/>
  <c r="R344" i="1"/>
  <c r="GK344" i="1" s="1"/>
  <c r="V235" i="8"/>
  <c r="V229" i="7"/>
  <c r="R190" i="8"/>
  <c r="K195" i="8" s="1"/>
  <c r="R184" i="7"/>
  <c r="J189" i="7" s="1"/>
  <c r="I193" i="7" s="1"/>
  <c r="AE433" i="1"/>
  <c r="T264" i="8"/>
  <c r="K269" i="8" s="1"/>
  <c r="T258" i="7"/>
  <c r="J263" i="7" s="1"/>
  <c r="R415" i="8"/>
  <c r="K420" i="8" s="1"/>
  <c r="R409" i="7"/>
  <c r="J414" i="7" s="1"/>
  <c r="I418" i="7" s="1"/>
  <c r="T470" i="8"/>
  <c r="K474" i="8" s="1"/>
  <c r="T464" i="7"/>
  <c r="J468" i="7" s="1"/>
  <c r="R595" i="1"/>
  <c r="GK595" i="1" s="1"/>
  <c r="V449" i="8"/>
  <c r="V443" i="7"/>
  <c r="R456" i="8"/>
  <c r="K459" i="8" s="1"/>
  <c r="R450" i="7"/>
  <c r="J453" i="7" s="1"/>
  <c r="I456" i="7" s="1"/>
  <c r="T477" i="8"/>
  <c r="K483" i="8" s="1"/>
  <c r="T471" i="7"/>
  <c r="J477" i="7" s="1"/>
  <c r="R681" i="7"/>
  <c r="J685" i="7" s="1"/>
  <c r="R687" i="8"/>
  <c r="K691" i="8" s="1"/>
  <c r="T581" i="8"/>
  <c r="K586" i="8" s="1"/>
  <c r="T575" i="7"/>
  <c r="J580" i="7" s="1"/>
  <c r="CG858" i="1"/>
  <c r="CG843" i="1" s="1"/>
  <c r="R589" i="8"/>
  <c r="K592" i="8" s="1"/>
  <c r="R583" i="7"/>
  <c r="J586" i="7" s="1"/>
  <c r="AD807" i="1"/>
  <c r="T702" i="8"/>
  <c r="K706" i="8" s="1"/>
  <c r="T696" i="7"/>
  <c r="J700" i="7" s="1"/>
  <c r="AF604" i="1"/>
  <c r="R758" i="1"/>
  <c r="GK758" i="1" s="1"/>
  <c r="V610" i="8"/>
  <c r="V604" i="7"/>
  <c r="R775" i="8"/>
  <c r="K778" i="8" s="1"/>
  <c r="R769" i="7"/>
  <c r="J772" i="7" s="1"/>
  <c r="V285" i="8"/>
  <c r="V279" i="7"/>
  <c r="R389" i="1"/>
  <c r="K83" i="8"/>
  <c r="J77" i="7"/>
  <c r="J199" i="8"/>
  <c r="K360" i="8"/>
  <c r="J354" i="7"/>
  <c r="CZ474" i="1"/>
  <c r="Y474" i="1" s="1"/>
  <c r="CY474" i="1"/>
  <c r="X474" i="1" s="1"/>
  <c r="R588" i="1"/>
  <c r="GK588" i="1" s="1"/>
  <c r="GM588" i="1" s="1"/>
  <c r="GP588" i="1" s="1"/>
  <c r="V409" i="8"/>
  <c r="V403" i="7"/>
  <c r="K116" i="8"/>
  <c r="J120" i="8" s="1"/>
  <c r="J110" i="7"/>
  <c r="R351" i="1"/>
  <c r="GK351" i="1" s="1"/>
  <c r="V264" i="8"/>
  <c r="V258" i="7"/>
  <c r="K339" i="8"/>
  <c r="J344" i="8" s="1"/>
  <c r="J333" i="7"/>
  <c r="I338" i="7" s="1"/>
  <c r="K426" i="8"/>
  <c r="J420" i="7"/>
  <c r="CZ590" i="1"/>
  <c r="Y590" i="1" s="1"/>
  <c r="CY590" i="1"/>
  <c r="X590" i="1" s="1"/>
  <c r="AS117" i="1"/>
  <c r="F140" i="1"/>
  <c r="K591" i="8"/>
  <c r="J585" i="7"/>
  <c r="CP849" i="1"/>
  <c r="O849" i="1" s="1"/>
  <c r="GM849" i="1" s="1"/>
  <c r="GP849" i="1" s="1"/>
  <c r="K732" i="8"/>
  <c r="J726" i="7"/>
  <c r="R760" i="1"/>
  <c r="GK760" i="1" s="1"/>
  <c r="V623" i="8"/>
  <c r="V617" i="7"/>
  <c r="J476" i="8"/>
  <c r="K46" i="8"/>
  <c r="J40" i="7"/>
  <c r="K236" i="8"/>
  <c r="J230" i="7"/>
  <c r="GK235" i="1"/>
  <c r="GM235" i="1" s="1"/>
  <c r="GP235" i="1" s="1"/>
  <c r="K193" i="8"/>
  <c r="J187" i="7"/>
  <c r="T95" i="7"/>
  <c r="J99" i="7" s="1"/>
  <c r="T101" i="8"/>
  <c r="K105" i="8" s="1"/>
  <c r="T183" i="8"/>
  <c r="K187" i="8" s="1"/>
  <c r="T177" i="7"/>
  <c r="J181" i="7" s="1"/>
  <c r="R80" i="1"/>
  <c r="GK80" i="1" s="1"/>
  <c r="GM80" i="1" s="1"/>
  <c r="GP80" i="1" s="1"/>
  <c r="V142" i="8"/>
  <c r="V136" i="7"/>
  <c r="GM40" i="1"/>
  <c r="GP40" i="1" s="1"/>
  <c r="K59" i="8"/>
  <c r="J53" i="7"/>
  <c r="L153" i="8"/>
  <c r="K147" i="7"/>
  <c r="K207" i="8"/>
  <c r="J201" i="7"/>
  <c r="CP272" i="1"/>
  <c r="O272" i="1" s="1"/>
  <c r="AB276" i="1" s="1"/>
  <c r="R249" i="8"/>
  <c r="K252" i="8" s="1"/>
  <c r="R243" i="7"/>
  <c r="J246" i="7" s="1"/>
  <c r="AD355" i="1"/>
  <c r="Q355" i="1" s="1"/>
  <c r="CY344" i="1"/>
  <c r="X344" i="1" s="1"/>
  <c r="R205" i="8"/>
  <c r="K210" i="8" s="1"/>
  <c r="R199" i="7"/>
  <c r="J204" i="7" s="1"/>
  <c r="R264" i="8"/>
  <c r="K268" i="8" s="1"/>
  <c r="R258" i="7"/>
  <c r="J262" i="7" s="1"/>
  <c r="R597" i="1"/>
  <c r="GK597" i="1" s="1"/>
  <c r="V457" i="7"/>
  <c r="V463" i="8"/>
  <c r="R590" i="1"/>
  <c r="V419" i="7"/>
  <c r="J426" i="7" s="1"/>
  <c r="V425" i="8"/>
  <c r="K432" i="8" s="1"/>
  <c r="CP639" i="1"/>
  <c r="O639" i="1" s="1"/>
  <c r="GM639" i="1" s="1"/>
  <c r="GP639" i="1" s="1"/>
  <c r="R799" i="1"/>
  <c r="GK799" i="1" s="1"/>
  <c r="V651" i="8"/>
  <c r="V645" i="7"/>
  <c r="AK764" i="1"/>
  <c r="R604" i="8"/>
  <c r="K606" i="8" s="1"/>
  <c r="R598" i="7"/>
  <c r="J600" i="7" s="1"/>
  <c r="T457" i="7"/>
  <c r="J461" i="7" s="1"/>
  <c r="T463" i="8"/>
  <c r="K467" i="8" s="1"/>
  <c r="T435" i="8"/>
  <c r="K439" i="8" s="1"/>
  <c r="T429" i="7"/>
  <c r="J433" i="7" s="1"/>
  <c r="I435" i="7" s="1"/>
  <c r="CP547" i="1"/>
  <c r="O547" i="1" s="1"/>
  <c r="R646" i="1"/>
  <c r="GK646" i="1" s="1"/>
  <c r="V538" i="8"/>
  <c r="V532" i="7"/>
  <c r="R477" i="8"/>
  <c r="K482" i="8" s="1"/>
  <c r="R471" i="7"/>
  <c r="J476" i="7" s="1"/>
  <c r="R581" i="8"/>
  <c r="K585" i="8" s="1"/>
  <c r="R575" i="7"/>
  <c r="J579" i="7" s="1"/>
  <c r="R644" i="1"/>
  <c r="GK644" i="1" s="1"/>
  <c r="V516" i="7"/>
  <c r="V522" i="8"/>
  <c r="V482" i="1"/>
  <c r="V465" i="1" s="1"/>
  <c r="R702" i="8"/>
  <c r="K705" i="8" s="1"/>
  <c r="R696" i="7"/>
  <c r="J699" i="7" s="1"/>
  <c r="T442" i="8"/>
  <c r="K446" i="8" s="1"/>
  <c r="T436" i="7"/>
  <c r="J440" i="7" s="1"/>
  <c r="R759" i="1"/>
  <c r="GK759" i="1" s="1"/>
  <c r="V616" i="8"/>
  <c r="V610" i="7"/>
  <c r="T610" i="8"/>
  <c r="K613" i="8" s="1"/>
  <c r="T604" i="7"/>
  <c r="J607" i="7" s="1"/>
  <c r="GM847" i="1"/>
  <c r="GP847" i="1" s="1"/>
  <c r="R716" i="8"/>
  <c r="K719" i="8" s="1"/>
  <c r="R710" i="7"/>
  <c r="J713" i="7" s="1"/>
  <c r="K294" i="8"/>
  <c r="J288" i="7"/>
  <c r="K66" i="8"/>
  <c r="J60" i="7"/>
  <c r="K274" i="8"/>
  <c r="J268" i="7"/>
  <c r="K90" i="8"/>
  <c r="J84" i="7"/>
  <c r="K500" i="8"/>
  <c r="J494" i="7"/>
  <c r="CZ638" i="1"/>
  <c r="Y638" i="1" s="1"/>
  <c r="AL648" i="1" s="1"/>
  <c r="CY638" i="1"/>
  <c r="X638" i="1" s="1"/>
  <c r="AP225" i="1"/>
  <c r="F246" i="1"/>
  <c r="K288" i="8"/>
  <c r="J282" i="7"/>
  <c r="CP391" i="1"/>
  <c r="O391" i="1" s="1"/>
  <c r="GM391" i="1" s="1"/>
  <c r="GP391" i="1" s="1"/>
  <c r="CY855" i="1"/>
  <c r="X855" i="1" s="1"/>
  <c r="K769" i="8"/>
  <c r="J763" i="7"/>
  <c r="GM641" i="1"/>
  <c r="GP641" i="1" s="1"/>
  <c r="K762" i="8"/>
  <c r="J767" i="8" s="1"/>
  <c r="J756" i="7"/>
  <c r="V666" i="8"/>
  <c r="V660" i="7"/>
  <c r="R801" i="1"/>
  <c r="GK801" i="1" s="1"/>
  <c r="GM801" i="1" s="1"/>
  <c r="GP801" i="1" s="1"/>
  <c r="K645" i="8"/>
  <c r="J639" i="7"/>
  <c r="K710" i="8"/>
  <c r="J704" i="7"/>
  <c r="CZ846" i="1"/>
  <c r="Y846" i="1" s="1"/>
  <c r="CY846" i="1"/>
  <c r="X846" i="1" s="1"/>
  <c r="AK858" i="1" s="1"/>
  <c r="I623" i="7"/>
  <c r="CY640" i="1"/>
  <c r="X640" i="1" s="1"/>
  <c r="K506" i="8"/>
  <c r="J500" i="7"/>
  <c r="CZ640" i="1"/>
  <c r="Y640" i="1" s="1"/>
  <c r="R470" i="8"/>
  <c r="K473" i="8" s="1"/>
  <c r="R464" i="7"/>
  <c r="J467" i="7" s="1"/>
  <c r="F255" i="1"/>
  <c r="AT225" i="1"/>
  <c r="L386" i="8"/>
  <c r="K380" i="7"/>
  <c r="K744" i="8"/>
  <c r="J738" i="7"/>
  <c r="CY850" i="1"/>
  <c r="X850" i="1" s="1"/>
  <c r="K738" i="8"/>
  <c r="J732" i="7"/>
  <c r="AQ544" i="1"/>
  <c r="F559" i="1"/>
  <c r="K287" i="8"/>
  <c r="J281" i="7"/>
  <c r="CY471" i="1"/>
  <c r="X471" i="1" s="1"/>
  <c r="K346" i="8"/>
  <c r="J340" i="7"/>
  <c r="CZ471" i="1"/>
  <c r="Y471" i="1" s="1"/>
  <c r="I299" i="7"/>
  <c r="R798" i="1"/>
  <c r="GK798" i="1" s="1"/>
  <c r="V637" i="7"/>
  <c r="V643" i="8"/>
  <c r="T530" i="8"/>
  <c r="K535" i="8" s="1"/>
  <c r="T524" i="7"/>
  <c r="J529" i="7" s="1"/>
  <c r="T65" i="8"/>
  <c r="K70" i="8" s="1"/>
  <c r="T59" i="7"/>
  <c r="J64" i="7" s="1"/>
  <c r="R121" i="8"/>
  <c r="K124" i="8" s="1"/>
  <c r="R115" i="7"/>
  <c r="J118" i="7" s="1"/>
  <c r="T272" i="8"/>
  <c r="K277" i="8" s="1"/>
  <c r="T266" i="7"/>
  <c r="J271" i="7" s="1"/>
  <c r="R435" i="8"/>
  <c r="K438" i="8" s="1"/>
  <c r="R429" i="7"/>
  <c r="J432" i="7" s="1"/>
  <c r="R846" i="1"/>
  <c r="V703" i="7"/>
  <c r="V709" i="8"/>
  <c r="AK433" i="1"/>
  <c r="R318" i="8"/>
  <c r="K322" i="8" s="1"/>
  <c r="R312" i="7"/>
  <c r="J316" i="7" s="1"/>
  <c r="T366" i="8"/>
  <c r="K370" i="8" s="1"/>
  <c r="T360" i="7"/>
  <c r="J364" i="7" s="1"/>
  <c r="GM352" i="1"/>
  <c r="GP352" i="1" s="1"/>
  <c r="R272" i="8"/>
  <c r="K276" i="8" s="1"/>
  <c r="R266" i="7"/>
  <c r="J270" i="7" s="1"/>
  <c r="GM598" i="1"/>
  <c r="GP598" i="1" s="1"/>
  <c r="R689" i="1"/>
  <c r="GK689" i="1" s="1"/>
  <c r="GM689" i="1" s="1"/>
  <c r="GP689" i="1" s="1"/>
  <c r="V581" i="8"/>
  <c r="V575" i="7"/>
  <c r="T750" i="8"/>
  <c r="K756" i="8" s="1"/>
  <c r="T744" i="7"/>
  <c r="J750" i="7" s="1"/>
  <c r="T630" i="8"/>
  <c r="K635" i="8" s="1"/>
  <c r="T624" i="7"/>
  <c r="J629" i="7" s="1"/>
  <c r="R848" i="1"/>
  <c r="GK848" i="1" s="1"/>
  <c r="V723" i="8"/>
  <c r="V717" i="7"/>
  <c r="CC585" i="1"/>
  <c r="CP799" i="1"/>
  <c r="O799" i="1" s="1"/>
  <c r="K654" i="8"/>
  <c r="J648" i="7"/>
  <c r="K353" i="8"/>
  <c r="J347" i="7"/>
  <c r="AH427" i="1"/>
  <c r="U433" i="1"/>
  <c r="AS225" i="1"/>
  <c r="F254" i="1"/>
  <c r="R36" i="1"/>
  <c r="GK36" i="1" s="1"/>
  <c r="V74" i="8"/>
  <c r="V68" i="7"/>
  <c r="J314" i="7"/>
  <c r="K320" i="8"/>
  <c r="J325" i="8" s="1"/>
  <c r="K533" i="8"/>
  <c r="J527" i="7"/>
  <c r="J534" i="7"/>
  <c r="K540" i="8"/>
  <c r="J544" i="8" s="1"/>
  <c r="R74" i="8"/>
  <c r="K77" i="8" s="1"/>
  <c r="J80" i="8" s="1"/>
  <c r="R68" i="7"/>
  <c r="J71" i="7" s="1"/>
  <c r="CY602" i="1"/>
  <c r="X602" i="1" s="1"/>
  <c r="K489" i="8"/>
  <c r="J483" i="7"/>
  <c r="CZ602" i="1"/>
  <c r="Y602" i="1" s="1"/>
  <c r="R347" i="1"/>
  <c r="GK347" i="1" s="1"/>
  <c r="V249" i="8"/>
  <c r="V243" i="7"/>
  <c r="GK589" i="1"/>
  <c r="GM589" i="1" s="1"/>
  <c r="GP589" i="1" s="1"/>
  <c r="K418" i="8"/>
  <c r="J412" i="7"/>
  <c r="V442" i="8"/>
  <c r="V436" i="7"/>
  <c r="R594" i="1"/>
  <c r="GK594" i="1" s="1"/>
  <c r="GM594" i="1" s="1"/>
  <c r="GP594" i="1" s="1"/>
  <c r="K410" i="8"/>
  <c r="J404" i="7"/>
  <c r="K551" i="8"/>
  <c r="J545" i="7"/>
  <c r="CY683" i="1"/>
  <c r="X683" i="1" s="1"/>
  <c r="CZ683" i="1"/>
  <c r="Y683" i="1" s="1"/>
  <c r="CP187" i="1"/>
  <c r="O187" i="1" s="1"/>
  <c r="AB189" i="1" s="1"/>
  <c r="AB185" i="1" s="1"/>
  <c r="R761" i="1"/>
  <c r="GK761" i="1" s="1"/>
  <c r="GM761" i="1" s="1"/>
  <c r="GP761" i="1" s="1"/>
  <c r="V630" i="8"/>
  <c r="V624" i="7"/>
  <c r="K443" i="8"/>
  <c r="J437" i="7"/>
  <c r="CY852" i="1"/>
  <c r="X852" i="1" s="1"/>
  <c r="K751" i="8"/>
  <c r="J745" i="7"/>
  <c r="R530" i="8"/>
  <c r="K534" i="8" s="1"/>
  <c r="R524" i="7"/>
  <c r="J528" i="7" s="1"/>
  <c r="I531" i="7" s="1"/>
  <c r="T674" i="7"/>
  <c r="J678" i="7" s="1"/>
  <c r="T680" i="8"/>
  <c r="K684" i="8" s="1"/>
  <c r="R274" i="1"/>
  <c r="V215" i="8"/>
  <c r="K222" i="8" s="1"/>
  <c r="V209" i="7"/>
  <c r="J216" i="7" s="1"/>
  <c r="R645" i="1"/>
  <c r="GK645" i="1" s="1"/>
  <c r="V530" i="8"/>
  <c r="V524" i="7"/>
  <c r="T737" i="8"/>
  <c r="K740" i="8" s="1"/>
  <c r="T731" i="7"/>
  <c r="J734" i="7" s="1"/>
  <c r="R610" i="8"/>
  <c r="K612" i="8" s="1"/>
  <c r="R604" i="7"/>
  <c r="J606" i="7" s="1"/>
  <c r="K91" i="8"/>
  <c r="J85" i="7"/>
  <c r="GK38" i="1"/>
  <c r="GM38" i="1" s="1"/>
  <c r="GP38" i="1" s="1"/>
  <c r="K92" i="8"/>
  <c r="J86" i="7"/>
  <c r="GM346" i="1"/>
  <c r="GP346" i="1" s="1"/>
  <c r="R242" i="8"/>
  <c r="K245" i="8" s="1"/>
  <c r="J248" i="8" s="1"/>
  <c r="R236" i="7"/>
  <c r="J239" i="7" s="1"/>
  <c r="I242" i="7" s="1"/>
  <c r="AL276" i="1"/>
  <c r="T205" i="8"/>
  <c r="K211" i="8" s="1"/>
  <c r="T199" i="7"/>
  <c r="J205" i="7" s="1"/>
  <c r="GM645" i="1"/>
  <c r="GP645" i="1" s="1"/>
  <c r="GM599" i="1"/>
  <c r="GP599" i="1" s="1"/>
  <c r="AH45" i="1"/>
  <c r="AH30" i="1" s="1"/>
  <c r="L63" i="8"/>
  <c r="K57" i="7"/>
  <c r="R640" i="1"/>
  <c r="V505" i="8"/>
  <c r="K512" i="8" s="1"/>
  <c r="V499" i="7"/>
  <c r="J506" i="7" s="1"/>
  <c r="CY389" i="1"/>
  <c r="X389" i="1" s="1"/>
  <c r="R856" i="1"/>
  <c r="GK856" i="1" s="1"/>
  <c r="GM856" i="1" s="1"/>
  <c r="GP856" i="1" s="1"/>
  <c r="V775" i="8"/>
  <c r="V769" i="7"/>
  <c r="T768" i="8"/>
  <c r="K772" i="8" s="1"/>
  <c r="T762" i="7"/>
  <c r="J766" i="7" s="1"/>
  <c r="T515" i="8"/>
  <c r="K519" i="8" s="1"/>
  <c r="T509" i="7"/>
  <c r="J513" i="7" s="1"/>
  <c r="R800" i="1"/>
  <c r="GK800" i="1" s="1"/>
  <c r="V659" i="8"/>
  <c r="V653" i="7"/>
  <c r="R592" i="1"/>
  <c r="GK592" i="1" s="1"/>
  <c r="V435" i="8"/>
  <c r="V429" i="7"/>
  <c r="R850" i="1"/>
  <c r="GK850" i="1" s="1"/>
  <c r="V737" i="8"/>
  <c r="V731" i="7"/>
  <c r="T760" i="8"/>
  <c r="K765" i="8" s="1"/>
  <c r="T754" i="7"/>
  <c r="J759" i="7" s="1"/>
  <c r="CY682" i="1"/>
  <c r="X682" i="1" s="1"/>
  <c r="GM682" i="1" s="1"/>
  <c r="GP682" i="1" s="1"/>
  <c r="CZ682" i="1"/>
  <c r="Y682" i="1" s="1"/>
  <c r="J39" i="7"/>
  <c r="K45" i="8"/>
  <c r="BA117" i="1"/>
  <c r="F143" i="1"/>
  <c r="GK600" i="1"/>
  <c r="K480" i="8"/>
  <c r="J474" i="7"/>
  <c r="T242" i="8"/>
  <c r="K246" i="8" s="1"/>
  <c r="T236" i="7"/>
  <c r="J240" i="7" s="1"/>
  <c r="AL433" i="1"/>
  <c r="T318" i="8"/>
  <c r="K323" i="8" s="1"/>
  <c r="T312" i="7"/>
  <c r="J317" i="7" s="1"/>
  <c r="R474" i="1"/>
  <c r="GK474" i="1" s="1"/>
  <c r="V358" i="8"/>
  <c r="V352" i="7"/>
  <c r="CP274" i="1"/>
  <c r="O274" i="1" s="1"/>
  <c r="K217" i="8"/>
  <c r="J211" i="7"/>
  <c r="AD395" i="1"/>
  <c r="GM271" i="1"/>
  <c r="GP271" i="1" s="1"/>
  <c r="AK237" i="1"/>
  <c r="R183" i="8"/>
  <c r="K186" i="8" s="1"/>
  <c r="J189" i="8" s="1"/>
  <c r="R177" i="7"/>
  <c r="J180" i="7" s="1"/>
  <c r="R43" i="8"/>
  <c r="K49" i="8" s="1"/>
  <c r="R37" i="7"/>
  <c r="J43" i="7" s="1"/>
  <c r="R41" i="1"/>
  <c r="GK41" i="1" s="1"/>
  <c r="V108" i="8"/>
  <c r="V102" i="7"/>
  <c r="K48" i="8"/>
  <c r="J42" i="7"/>
  <c r="GM227" i="1"/>
  <c r="GP227" i="1" s="1"/>
  <c r="AF45" i="1"/>
  <c r="R392" i="1"/>
  <c r="GK392" i="1" s="1"/>
  <c r="GM392" i="1" s="1"/>
  <c r="GP392" i="1" s="1"/>
  <c r="V299" i="8"/>
  <c r="V293" i="7"/>
  <c r="K507" i="8"/>
  <c r="J501" i="7"/>
  <c r="T256" i="8"/>
  <c r="K261" i="8" s="1"/>
  <c r="J263" i="8" s="1"/>
  <c r="T250" i="7"/>
  <c r="J255" i="7" s="1"/>
  <c r="CZ389" i="1"/>
  <c r="Y389" i="1" s="1"/>
  <c r="R685" i="1"/>
  <c r="V557" i="8"/>
  <c r="K564" i="8" s="1"/>
  <c r="V551" i="7"/>
  <c r="J558" i="7" s="1"/>
  <c r="R642" i="1"/>
  <c r="GK642" i="1" s="1"/>
  <c r="V515" i="8"/>
  <c r="V509" i="7"/>
  <c r="R515" i="8"/>
  <c r="K518" i="8" s="1"/>
  <c r="R509" i="7"/>
  <c r="J512" i="7" s="1"/>
  <c r="AH796" i="1"/>
  <c r="R730" i="8"/>
  <c r="K733" i="8" s="1"/>
  <c r="R724" i="7"/>
  <c r="J727" i="7" s="1"/>
  <c r="R760" i="8"/>
  <c r="K764" i="8" s="1"/>
  <c r="R754" i="7"/>
  <c r="J758" i="7" s="1"/>
  <c r="R391" i="1"/>
  <c r="GK391" i="1" s="1"/>
  <c r="V293" i="8"/>
  <c r="V287" i="7"/>
  <c r="K568" i="8"/>
  <c r="J573" i="8" s="1"/>
  <c r="J562" i="7"/>
  <c r="K681" i="8"/>
  <c r="J675" i="7"/>
  <c r="I680" i="7" s="1"/>
  <c r="R35" i="1"/>
  <c r="V65" i="8"/>
  <c r="K71" i="8" s="1"/>
  <c r="V59" i="7"/>
  <c r="J65" i="7" s="1"/>
  <c r="CZ467" i="1"/>
  <c r="Y467" i="1" s="1"/>
  <c r="K332" i="8"/>
  <c r="J326" i="7"/>
  <c r="CY467" i="1"/>
  <c r="X467" i="1" s="1"/>
  <c r="R686" i="1"/>
  <c r="GK686" i="1" s="1"/>
  <c r="V567" i="8"/>
  <c r="V561" i="7"/>
  <c r="K524" i="8"/>
  <c r="J529" i="8" s="1"/>
  <c r="J518" i="7"/>
  <c r="AH482" i="1"/>
  <c r="V743" i="8"/>
  <c r="V737" i="7"/>
  <c r="R851" i="1"/>
  <c r="GK851" i="1" s="1"/>
  <c r="CZ757" i="1"/>
  <c r="Y757" i="1" s="1"/>
  <c r="K605" i="8"/>
  <c r="J599" i="7"/>
  <c r="AF764" i="1"/>
  <c r="J537" i="8"/>
  <c r="R638" i="1"/>
  <c r="GK638" i="1" s="1"/>
  <c r="V499" i="8"/>
  <c r="V493" i="7"/>
  <c r="CY80" i="1"/>
  <c r="X80" i="1" s="1"/>
  <c r="K143" i="8"/>
  <c r="J137" i="7"/>
  <c r="CZ80" i="1"/>
  <c r="Y80" i="1" s="1"/>
  <c r="GM475" i="1"/>
  <c r="GP475" i="1" s="1"/>
  <c r="R366" i="8"/>
  <c r="K369" i="8" s="1"/>
  <c r="R360" i="7"/>
  <c r="J363" i="7" s="1"/>
  <c r="R463" i="8"/>
  <c r="K466" i="8" s="1"/>
  <c r="R457" i="7"/>
  <c r="J460" i="7" s="1"/>
  <c r="R436" i="7"/>
  <c r="J439" i="7" s="1"/>
  <c r="I442" i="7" s="1"/>
  <c r="R442" i="8"/>
  <c r="K445" i="8" s="1"/>
  <c r="K122" i="8"/>
  <c r="J116" i="7"/>
  <c r="R256" i="8"/>
  <c r="K260" i="8" s="1"/>
  <c r="R250" i="7"/>
  <c r="J254" i="7" s="1"/>
  <c r="CP600" i="1"/>
  <c r="O600" i="1" s="1"/>
  <c r="K481" i="8"/>
  <c r="J475" i="7"/>
  <c r="AD693" i="1"/>
  <c r="K559" i="8"/>
  <c r="J553" i="7"/>
  <c r="K661" i="8"/>
  <c r="J665" i="8" s="1"/>
  <c r="J655" i="7"/>
  <c r="CP848" i="1"/>
  <c r="O848" i="1" s="1"/>
  <c r="K725" i="8"/>
  <c r="J719" i="7"/>
  <c r="R852" i="1"/>
  <c r="V750" i="8"/>
  <c r="K757" i="8" s="1"/>
  <c r="V744" i="7"/>
  <c r="J751" i="7" s="1"/>
  <c r="L780" i="8"/>
  <c r="K774" i="7"/>
  <c r="T730" i="8"/>
  <c r="K734" i="8" s="1"/>
  <c r="T724" i="7"/>
  <c r="J728" i="7" s="1"/>
  <c r="R42" i="1"/>
  <c r="GK42" i="1" s="1"/>
  <c r="V115" i="8"/>
  <c r="V109" i="7"/>
  <c r="K367" i="8"/>
  <c r="J361" i="7"/>
  <c r="CP478" i="1"/>
  <c r="O478" i="1" s="1"/>
  <c r="K383" i="8"/>
  <c r="J377" i="7"/>
  <c r="T299" i="8"/>
  <c r="K303" i="8" s="1"/>
  <c r="T293" i="7"/>
  <c r="J297" i="7" s="1"/>
  <c r="K584" i="8"/>
  <c r="J578" i="7"/>
  <c r="K135" i="8"/>
  <c r="J141" i="8" s="1"/>
  <c r="J129" i="7"/>
  <c r="K689" i="8"/>
  <c r="J694" i="8" s="1"/>
  <c r="J683" i="7"/>
  <c r="S189" i="1"/>
  <c r="AF185" i="1"/>
  <c r="CZ848" i="1"/>
  <c r="Y848" i="1" s="1"/>
  <c r="K724" i="8"/>
  <c r="J718" i="7"/>
  <c r="CY848" i="1"/>
  <c r="X848" i="1" s="1"/>
  <c r="T74" i="8"/>
  <c r="K78" i="8" s="1"/>
  <c r="T68" i="7"/>
  <c r="J72" i="7" s="1"/>
  <c r="K516" i="8"/>
  <c r="J521" i="8" s="1"/>
  <c r="J510" i="7"/>
  <c r="L766" i="8"/>
  <c r="K760" i="7"/>
  <c r="K478" i="8"/>
  <c r="J486" i="8" s="1"/>
  <c r="J472" i="7"/>
  <c r="CP42" i="1"/>
  <c r="O42" i="1" s="1"/>
  <c r="GM42" i="1" s="1"/>
  <c r="GP42" i="1" s="1"/>
  <c r="K258" i="8"/>
  <c r="J252" i="7"/>
  <c r="V687" i="8"/>
  <c r="V681" i="7"/>
  <c r="R804" i="1"/>
  <c r="GK804" i="1" s="1"/>
  <c r="GM804" i="1" s="1"/>
  <c r="GP804" i="1" s="1"/>
  <c r="J708" i="8"/>
  <c r="K206" i="8"/>
  <c r="J214" i="8" s="1"/>
  <c r="J200" i="7"/>
  <c r="CP686" i="1"/>
  <c r="O686" i="1" s="1"/>
  <c r="GM686" i="1" s="1"/>
  <c r="GP686" i="1" s="1"/>
  <c r="R83" i="1"/>
  <c r="GK83" i="1" s="1"/>
  <c r="V148" i="8"/>
  <c r="V142" i="7"/>
  <c r="K382" i="8"/>
  <c r="J376" i="7"/>
  <c r="CY478" i="1"/>
  <c r="X478" i="1" s="1"/>
  <c r="CZ478" i="1"/>
  <c r="Y478" i="1" s="1"/>
  <c r="R630" i="8"/>
  <c r="K634" i="8" s="1"/>
  <c r="J637" i="8" s="1"/>
  <c r="R624" i="7"/>
  <c r="J628" i="7" s="1"/>
  <c r="R37" i="1"/>
  <c r="GK37" i="1" s="1"/>
  <c r="V81" i="8"/>
  <c r="V75" i="7"/>
  <c r="AK189" i="1"/>
  <c r="R168" i="8"/>
  <c r="K172" i="8" s="1"/>
  <c r="R162" i="7"/>
  <c r="J166" i="7" s="1"/>
  <c r="I169" i="7" s="1"/>
  <c r="AL189" i="1"/>
  <c r="T168" i="8"/>
  <c r="K173" i="8" s="1"/>
  <c r="T162" i="7"/>
  <c r="J167" i="7" s="1"/>
  <c r="CB387" i="1"/>
  <c r="R476" i="1"/>
  <c r="GK476" i="1" s="1"/>
  <c r="GM476" i="1" s="1"/>
  <c r="GP476" i="1" s="1"/>
  <c r="V373" i="8"/>
  <c r="V367" i="7"/>
  <c r="T403" i="7"/>
  <c r="J406" i="7" s="1"/>
  <c r="T409" i="8"/>
  <c r="K412" i="8" s="1"/>
  <c r="GM646" i="1"/>
  <c r="GP646" i="1" s="1"/>
  <c r="R803" i="1"/>
  <c r="GK803" i="1" s="1"/>
  <c r="V674" i="7"/>
  <c r="V680" i="8"/>
  <c r="R855" i="1"/>
  <c r="GK855" i="1" s="1"/>
  <c r="V768" i="8"/>
  <c r="V762" i="7"/>
  <c r="J764" i="7"/>
  <c r="K770" i="8"/>
  <c r="CP852" i="1"/>
  <c r="O852" i="1" s="1"/>
  <c r="K754" i="8"/>
  <c r="J748" i="7"/>
  <c r="T522" i="8"/>
  <c r="K527" i="8" s="1"/>
  <c r="T516" i="7"/>
  <c r="J521" i="7" s="1"/>
  <c r="K752" i="8"/>
  <c r="J746" i="7"/>
  <c r="CZ851" i="1"/>
  <c r="Y851" i="1" s="1"/>
  <c r="GM853" i="1"/>
  <c r="GP853" i="1" s="1"/>
  <c r="CZ430" i="1"/>
  <c r="Y430" i="1" s="1"/>
  <c r="CY430" i="1"/>
  <c r="X430" i="1" s="1"/>
  <c r="GM430" i="1" s="1"/>
  <c r="GP430" i="1" s="1"/>
  <c r="V604" i="8"/>
  <c r="V598" i="7"/>
  <c r="R757" i="1"/>
  <c r="GK757" i="1" s="1"/>
  <c r="K717" i="8"/>
  <c r="J711" i="7"/>
  <c r="K464" i="8"/>
  <c r="J458" i="7"/>
  <c r="K583" i="8"/>
  <c r="J577" i="7"/>
  <c r="R101" i="8"/>
  <c r="K104" i="8" s="1"/>
  <c r="J107" i="8" s="1"/>
  <c r="R95" i="7"/>
  <c r="J98" i="7" s="1"/>
  <c r="R133" i="8"/>
  <c r="K137" i="8" s="1"/>
  <c r="R127" i="7"/>
  <c r="J131" i="7" s="1"/>
  <c r="L693" i="8"/>
  <c r="K687" i="7"/>
  <c r="K617" i="8"/>
  <c r="J611" i="7"/>
  <c r="K763" i="8"/>
  <c r="J757" i="7"/>
  <c r="AH395" i="1"/>
  <c r="L291" i="8"/>
  <c r="K285" i="7"/>
  <c r="GM474" i="1"/>
  <c r="GP474" i="1" s="1"/>
  <c r="T637" i="7"/>
  <c r="J642" i="7" s="1"/>
  <c r="T643" i="8"/>
  <c r="K648" i="8" s="1"/>
  <c r="L594" i="8"/>
  <c r="K588" i="7"/>
  <c r="K427" i="8"/>
  <c r="J421" i="7"/>
  <c r="T81" i="8"/>
  <c r="K86" i="8" s="1"/>
  <c r="T75" i="7"/>
  <c r="J80" i="7" s="1"/>
  <c r="T37" i="7"/>
  <c r="J44" i="7" s="1"/>
  <c r="T43" i="8"/>
  <c r="K50" i="8" s="1"/>
  <c r="R34" i="1"/>
  <c r="V54" i="8"/>
  <c r="K62" i="8" s="1"/>
  <c r="V48" i="7"/>
  <c r="J56" i="7" s="1"/>
  <c r="CP43" i="1"/>
  <c r="O43" i="1" s="1"/>
  <c r="GM43" i="1" s="1"/>
  <c r="GP43" i="1" s="1"/>
  <c r="K123" i="8"/>
  <c r="J117" i="7"/>
  <c r="R81" i="8"/>
  <c r="K85" i="8" s="1"/>
  <c r="R75" i="7"/>
  <c r="J79" i="7" s="1"/>
  <c r="GM233" i="1"/>
  <c r="GP233" i="1" s="1"/>
  <c r="AD45" i="1"/>
  <c r="J51" i="7"/>
  <c r="K57" i="8"/>
  <c r="T89" i="8"/>
  <c r="K95" i="8" s="1"/>
  <c r="T83" i="7"/>
  <c r="J89" i="7" s="1"/>
  <c r="T115" i="8"/>
  <c r="K118" i="8" s="1"/>
  <c r="T109" i="7"/>
  <c r="J112" i="7" s="1"/>
  <c r="CP80" i="1"/>
  <c r="O80" i="1" s="1"/>
  <c r="R469" i="1"/>
  <c r="V338" i="8"/>
  <c r="V332" i="7"/>
  <c r="T293" i="8"/>
  <c r="K296" i="8" s="1"/>
  <c r="T287" i="7"/>
  <c r="J290" i="7" s="1"/>
  <c r="AD604" i="1"/>
  <c r="Q604" i="1" s="1"/>
  <c r="CZ587" i="1"/>
  <c r="Y587" i="1" s="1"/>
  <c r="AE237" i="1"/>
  <c r="R409" i="8"/>
  <c r="K411" i="8" s="1"/>
  <c r="R403" i="7"/>
  <c r="J405" i="7" s="1"/>
  <c r="R802" i="1"/>
  <c r="GK802" i="1" s="1"/>
  <c r="V673" i="8"/>
  <c r="V667" i="7"/>
  <c r="T666" i="8"/>
  <c r="K670" i="8" s="1"/>
  <c r="T660" i="7"/>
  <c r="J664" i="7" s="1"/>
  <c r="I666" i="7" s="1"/>
  <c r="R522" i="8"/>
  <c r="K526" i="8" s="1"/>
  <c r="R516" i="7"/>
  <c r="J520" i="7" s="1"/>
  <c r="CP850" i="1"/>
  <c r="O850" i="1" s="1"/>
  <c r="GM850" i="1" s="1"/>
  <c r="GP850" i="1" s="1"/>
  <c r="T659" i="8"/>
  <c r="K663" i="8" s="1"/>
  <c r="T653" i="7"/>
  <c r="J657" i="7" s="1"/>
  <c r="CY851" i="1"/>
  <c r="X851" i="1" s="1"/>
  <c r="R349" i="1"/>
  <c r="GK349" i="1" s="1"/>
  <c r="V256" i="8"/>
  <c r="V250" i="7"/>
  <c r="K266" i="8"/>
  <c r="J260" i="7"/>
  <c r="I265" i="7" s="1"/>
  <c r="GM36" i="1"/>
  <c r="GP36" i="1" s="1"/>
  <c r="K777" i="8"/>
  <c r="J781" i="8" s="1"/>
  <c r="J771" i="7"/>
  <c r="L628" i="8"/>
  <c r="K622" i="7"/>
  <c r="K450" i="8"/>
  <c r="J444" i="7"/>
  <c r="CY595" i="1"/>
  <c r="X595" i="1" s="1"/>
  <c r="CZ595" i="1"/>
  <c r="Y595" i="1" s="1"/>
  <c r="CY547" i="1"/>
  <c r="X547" i="1" s="1"/>
  <c r="CZ547" i="1"/>
  <c r="Y547" i="1" s="1"/>
  <c r="K558" i="8"/>
  <c r="J552" i="7"/>
  <c r="CY685" i="1"/>
  <c r="X685" i="1" s="1"/>
  <c r="CZ685" i="1"/>
  <c r="Y685" i="1" s="1"/>
  <c r="J672" i="8"/>
  <c r="AH693" i="1"/>
  <c r="AD680" i="1"/>
  <c r="Q693" i="1"/>
  <c r="CF755" i="1"/>
  <c r="AW764" i="1"/>
  <c r="CJ843" i="1"/>
  <c r="BA858" i="1"/>
  <c r="AJ636" i="1"/>
  <c r="W648" i="1"/>
  <c r="AL680" i="1"/>
  <c r="Y693" i="1"/>
  <c r="AD30" i="1"/>
  <c r="Q45" i="1"/>
  <c r="AJ30" i="1"/>
  <c r="W45" i="1"/>
  <c r="AI585" i="1"/>
  <c r="V604" i="1"/>
  <c r="AI843" i="1"/>
  <c r="V858" i="1"/>
  <c r="AI77" i="1"/>
  <c r="V85" i="1"/>
  <c r="AJ77" i="1"/>
  <c r="W85" i="1"/>
  <c r="AD77" i="1"/>
  <c r="Q85" i="1"/>
  <c r="V395" i="1"/>
  <c r="AI387" i="1"/>
  <c r="CI77" i="1"/>
  <c r="AZ85" i="1"/>
  <c r="AZ189" i="1"/>
  <c r="CI185" i="1"/>
  <c r="CJ77" i="1"/>
  <c r="BA85" i="1"/>
  <c r="F95" i="1"/>
  <c r="AQ77" i="1"/>
  <c r="AY189" i="1"/>
  <c r="CH185" i="1"/>
  <c r="GM232" i="1"/>
  <c r="AB237" i="1"/>
  <c r="F296" i="1"/>
  <c r="BA269" i="1"/>
  <c r="AJ269" i="1"/>
  <c r="W276" i="1"/>
  <c r="U225" i="1"/>
  <c r="F259" i="1"/>
  <c r="U306" i="1"/>
  <c r="CH544" i="1"/>
  <c r="AY549" i="1"/>
  <c r="GM470" i="1"/>
  <c r="GP470" i="1" s="1"/>
  <c r="R237" i="1"/>
  <c r="AE225" i="1"/>
  <c r="AP680" i="1"/>
  <c r="F702" i="1"/>
  <c r="AJ680" i="1"/>
  <c r="W693" i="1"/>
  <c r="GM802" i="1"/>
  <c r="GP802" i="1" s="1"/>
  <c r="CB636" i="1"/>
  <c r="AS648" i="1"/>
  <c r="T764" i="1"/>
  <c r="AG755" i="1"/>
  <c r="F786" i="1"/>
  <c r="U755" i="1"/>
  <c r="GM805" i="1"/>
  <c r="GP805" i="1" s="1"/>
  <c r="AG636" i="1"/>
  <c r="T648" i="1"/>
  <c r="AZ858" i="1"/>
  <c r="CI843" i="1"/>
  <c r="F135" i="1"/>
  <c r="Q117" i="1"/>
  <c r="BC77" i="1"/>
  <c r="F101" i="1"/>
  <c r="CE117" i="1"/>
  <c r="AV123" i="1"/>
  <c r="AX85" i="1"/>
  <c r="CG77" i="1"/>
  <c r="F202" i="1"/>
  <c r="BB185" i="1"/>
  <c r="AW189" i="1"/>
  <c r="CF185" i="1"/>
  <c r="T185" i="1"/>
  <c r="F210" i="1"/>
  <c r="F258" i="1"/>
  <c r="T306" i="1"/>
  <c r="T225" i="1"/>
  <c r="CY390" i="1"/>
  <c r="X390" i="1" s="1"/>
  <c r="CZ390" i="1"/>
  <c r="Y390" i="1" s="1"/>
  <c r="V221" i="1"/>
  <c r="F329" i="1"/>
  <c r="BA482" i="1"/>
  <c r="CJ465" i="1"/>
  <c r="BD581" i="1"/>
  <c r="F748" i="1"/>
  <c r="AQ636" i="1"/>
  <c r="F658" i="1"/>
  <c r="CJ680" i="1"/>
  <c r="BA693" i="1"/>
  <c r="AE807" i="1"/>
  <c r="U796" i="1"/>
  <c r="F829" i="1"/>
  <c r="W755" i="1"/>
  <c r="F788" i="1"/>
  <c r="F817" i="1"/>
  <c r="AQ796" i="1"/>
  <c r="AI30" i="1"/>
  <c r="V45" i="1"/>
  <c r="W465" i="1"/>
  <c r="F506" i="1"/>
  <c r="AG77" i="1"/>
  <c r="T85" i="1"/>
  <c r="W185" i="1"/>
  <c r="F213" i="1"/>
  <c r="AV189" i="1"/>
  <c r="CE185" i="1"/>
  <c r="F331" i="1"/>
  <c r="BD221" i="1"/>
  <c r="AI342" i="1"/>
  <c r="V355" i="1"/>
  <c r="AP482" i="1"/>
  <c r="BY465" i="1"/>
  <c r="CI482" i="1"/>
  <c r="AP342" i="1"/>
  <c r="AP512" i="1"/>
  <c r="F364" i="1"/>
  <c r="GM347" i="1"/>
  <c r="GP347" i="1" s="1"/>
  <c r="AC604" i="1"/>
  <c r="CP587" i="1"/>
  <c r="O587" i="1" s="1"/>
  <c r="CG604" i="1"/>
  <c r="BZ585" i="1"/>
  <c r="AQ604" i="1"/>
  <c r="AI680" i="1"/>
  <c r="V693" i="1"/>
  <c r="AS764" i="1"/>
  <c r="CB755" i="1"/>
  <c r="AS807" i="1"/>
  <c r="CB796" i="1"/>
  <c r="AI796" i="1"/>
  <c r="V807" i="1"/>
  <c r="AX807" i="1"/>
  <c r="CG796" i="1"/>
  <c r="AB85" i="1"/>
  <c r="BC680" i="1"/>
  <c r="F709" i="1"/>
  <c r="AK225" i="1"/>
  <c r="X237" i="1"/>
  <c r="BD465" i="1"/>
  <c r="F507" i="1"/>
  <c r="CH237" i="1"/>
  <c r="AC225" i="1"/>
  <c r="CE237" i="1"/>
  <c r="CF237" i="1"/>
  <c r="P237" i="1"/>
  <c r="GM348" i="1"/>
  <c r="GP348" i="1" s="1"/>
  <c r="U544" i="1"/>
  <c r="F571" i="1"/>
  <c r="F443" i="1"/>
  <c r="AQ427" i="1"/>
  <c r="GM351" i="1"/>
  <c r="GP351" i="1" s="1"/>
  <c r="GM758" i="1"/>
  <c r="GP758" i="1" s="1"/>
  <c r="CJ585" i="1"/>
  <c r="BA604" i="1"/>
  <c r="AD755" i="1"/>
  <c r="Q764" i="1"/>
  <c r="AL858" i="1"/>
  <c r="AG843" i="1"/>
  <c r="T858" i="1"/>
  <c r="W858" i="1"/>
  <c r="AJ843" i="1"/>
  <c r="S237" i="1"/>
  <c r="AF225" i="1"/>
  <c r="AD387" i="1"/>
  <c r="Q395" i="1"/>
  <c r="CG269" i="1"/>
  <c r="AX276" i="1"/>
  <c r="U342" i="1"/>
  <c r="F377" i="1"/>
  <c r="Y433" i="1"/>
  <c r="AL427" i="1"/>
  <c r="F560" i="1"/>
  <c r="AZ544" i="1"/>
  <c r="F456" i="1"/>
  <c r="V427" i="1"/>
  <c r="V544" i="1"/>
  <c r="F572" i="1"/>
  <c r="F249" i="1"/>
  <c r="Q225" i="1"/>
  <c r="AF387" i="1"/>
  <c r="S395" i="1"/>
  <c r="AG585" i="1"/>
  <c r="T604" i="1"/>
  <c r="AE693" i="1"/>
  <c r="F553" i="1"/>
  <c r="AO544" i="1"/>
  <c r="AC648" i="1"/>
  <c r="CP638" i="1"/>
  <c r="O638" i="1" s="1"/>
  <c r="AH843" i="1"/>
  <c r="U858" i="1"/>
  <c r="AC858" i="1"/>
  <c r="AF843" i="1"/>
  <c r="S858" i="1"/>
  <c r="AJ796" i="1"/>
  <c r="W807" i="1"/>
  <c r="F420" i="1"/>
  <c r="BD387" i="1"/>
  <c r="BD512" i="1"/>
  <c r="CE544" i="1"/>
  <c r="AV549" i="1"/>
  <c r="GM228" i="1"/>
  <c r="GP228" i="1" s="1"/>
  <c r="AS680" i="1"/>
  <c r="F710" i="1"/>
  <c r="AL225" i="1"/>
  <c r="Y237" i="1"/>
  <c r="AQ395" i="1"/>
  <c r="BZ387" i="1"/>
  <c r="CI395" i="1"/>
  <c r="F568" i="1"/>
  <c r="AU544" i="1"/>
  <c r="BC723" i="1"/>
  <c r="AD796" i="1"/>
  <c r="Q807" i="1"/>
  <c r="CJ755" i="1"/>
  <c r="BA764" i="1"/>
  <c r="AL355" i="1"/>
  <c r="AF269" i="1"/>
  <c r="S276" i="1"/>
  <c r="GK587" i="1"/>
  <c r="CP800" i="1"/>
  <c r="O800" i="1" s="1"/>
  <c r="GM800" i="1" s="1"/>
  <c r="GP800" i="1" s="1"/>
  <c r="S807" i="1"/>
  <c r="AF796" i="1"/>
  <c r="AQ858" i="1"/>
  <c r="BZ843" i="1"/>
  <c r="AO680" i="1"/>
  <c r="F697" i="1"/>
  <c r="F901" i="1"/>
  <c r="BB839" i="1"/>
  <c r="CE755" i="1"/>
  <c r="AV764" i="1"/>
  <c r="CF117" i="1"/>
  <c r="AW123" i="1"/>
  <c r="W342" i="1"/>
  <c r="F379" i="1"/>
  <c r="W512" i="1"/>
  <c r="F209" i="1"/>
  <c r="BA185" i="1"/>
  <c r="F457" i="1"/>
  <c r="W427" i="1"/>
  <c r="F862" i="1"/>
  <c r="AO843" i="1"/>
  <c r="AO888" i="1"/>
  <c r="GM32" i="1"/>
  <c r="GP32" i="1" s="1"/>
  <c r="CB585" i="1"/>
  <c r="AS604" i="1"/>
  <c r="AE427" i="1"/>
  <c r="R433" i="1"/>
  <c r="V269" i="1"/>
  <c r="F299" i="1"/>
  <c r="AL269" i="1"/>
  <c r="Y276" i="1"/>
  <c r="AZ427" i="1"/>
  <c r="F444" i="1"/>
  <c r="GM597" i="1"/>
  <c r="GP597" i="1" s="1"/>
  <c r="CB342" i="1"/>
  <c r="AS355" i="1"/>
  <c r="AL395" i="1"/>
  <c r="AD648" i="1"/>
  <c r="BY585" i="1"/>
  <c r="CI604" i="1"/>
  <c r="AP604" i="1"/>
  <c r="AX549" i="1"/>
  <c r="CG544" i="1"/>
  <c r="F827" i="1"/>
  <c r="BA796" i="1"/>
  <c r="AD858" i="1"/>
  <c r="F816" i="1"/>
  <c r="AP796" i="1"/>
  <c r="F657" i="1"/>
  <c r="AP636" i="1"/>
  <c r="V755" i="1"/>
  <c r="F787" i="1"/>
  <c r="CH764" i="1"/>
  <c r="F169" i="1"/>
  <c r="BC26" i="1"/>
  <c r="AT221" i="1"/>
  <c r="F324" i="1"/>
  <c r="AS427" i="1"/>
  <c r="F450" i="1"/>
  <c r="AQ225" i="1"/>
  <c r="F247" i="1"/>
  <c r="AQ306" i="1"/>
  <c r="CI342" i="1"/>
  <c r="AZ355" i="1"/>
  <c r="F415" i="1"/>
  <c r="BA387" i="1"/>
  <c r="AQ764" i="1"/>
  <c r="BZ755" i="1"/>
  <c r="CG764" i="1"/>
  <c r="AX189" i="1"/>
  <c r="CG185" i="1"/>
  <c r="F110" i="1"/>
  <c r="BD77" i="1"/>
  <c r="AO269" i="1"/>
  <c r="F280" i="1"/>
  <c r="AC465" i="1"/>
  <c r="CH482" i="1"/>
  <c r="CF482" i="1"/>
  <c r="P482" i="1"/>
  <c r="CE482" i="1"/>
  <c r="BC387" i="1"/>
  <c r="F411" i="1"/>
  <c r="BC512" i="1"/>
  <c r="AT585" i="1"/>
  <c r="F622" i="1"/>
  <c r="AT723" i="1"/>
  <c r="F137" i="1"/>
  <c r="R117" i="1"/>
  <c r="AO117" i="1"/>
  <c r="F127" i="1"/>
  <c r="AO153" i="1"/>
  <c r="X433" i="1"/>
  <c r="AK427" i="1"/>
  <c r="GK272" i="1"/>
  <c r="GM272" i="1" s="1"/>
  <c r="AE276" i="1"/>
  <c r="CI117" i="1"/>
  <c r="AZ123" i="1"/>
  <c r="F207" i="1"/>
  <c r="AT185" i="1"/>
  <c r="AD276" i="1"/>
  <c r="BA355" i="1"/>
  <c r="CJ342" i="1"/>
  <c r="CG395" i="1"/>
  <c r="F449" i="1"/>
  <c r="BC427" i="1"/>
  <c r="GM473" i="1"/>
  <c r="GP473" i="1" s="1"/>
  <c r="AG465" i="1"/>
  <c r="T482" i="1"/>
  <c r="AB433" i="1"/>
  <c r="GM429" i="1"/>
  <c r="F440" i="1"/>
  <c r="AX427" i="1"/>
  <c r="CG680" i="1"/>
  <c r="AX693" i="1"/>
  <c r="AS858" i="1"/>
  <c r="CB843" i="1"/>
  <c r="BC839" i="1"/>
  <c r="F904" i="1"/>
  <c r="GM684" i="1"/>
  <c r="GP684" i="1" s="1"/>
  <c r="AL764" i="1"/>
  <c r="GM854" i="1"/>
  <c r="GP854" i="1" s="1"/>
  <c r="GM759" i="1"/>
  <c r="GP759" i="1" s="1"/>
  <c r="AT342" i="1"/>
  <c r="F373" i="1"/>
  <c r="CH117" i="1"/>
  <c r="AY123" i="1"/>
  <c r="X764" i="1"/>
  <c r="AK755" i="1"/>
  <c r="BC796" i="1"/>
  <c r="F823" i="1"/>
  <c r="F125" i="1"/>
  <c r="O117" i="1"/>
  <c r="F206" i="1"/>
  <c r="AS185" i="1"/>
  <c r="CI225" i="1"/>
  <c r="AZ237" i="1"/>
  <c r="AO342" i="1"/>
  <c r="F359" i="1"/>
  <c r="AO512" i="1"/>
  <c r="T395" i="1"/>
  <c r="AG387" i="1"/>
  <c r="F408" i="1"/>
  <c r="BB387" i="1"/>
  <c r="BB512" i="1"/>
  <c r="F706" i="1"/>
  <c r="BB680" i="1"/>
  <c r="CF433" i="1"/>
  <c r="AC427" i="1"/>
  <c r="P433" i="1"/>
  <c r="CE433" i="1"/>
  <c r="CH433" i="1"/>
  <c r="CP601" i="1"/>
  <c r="O601" i="1" s="1"/>
  <c r="GM601" i="1" s="1"/>
  <c r="GP601" i="1" s="1"/>
  <c r="T807" i="1"/>
  <c r="AG796" i="1"/>
  <c r="GM798" i="1"/>
  <c r="AL807" i="1"/>
  <c r="AZ648" i="1"/>
  <c r="CI636" i="1"/>
  <c r="O189" i="1"/>
  <c r="GM546" i="1"/>
  <c r="GP546" i="1" s="1"/>
  <c r="F666" i="1"/>
  <c r="AT636" i="1"/>
  <c r="GM643" i="1"/>
  <c r="GP643" i="1" s="1"/>
  <c r="AK185" i="1"/>
  <c r="X189" i="1"/>
  <c r="CP350" i="1"/>
  <c r="O350" i="1" s="1"/>
  <c r="GM350" i="1" s="1"/>
  <c r="GP350" i="1" s="1"/>
  <c r="AL185" i="1"/>
  <c r="Y189" i="1"/>
  <c r="F133" i="1"/>
  <c r="AQ117" i="1"/>
  <c r="CP83" i="1"/>
  <c r="O83" i="1" s="1"/>
  <c r="AC85" i="1"/>
  <c r="S355" i="1"/>
  <c r="AF342" i="1"/>
  <c r="CP390" i="1"/>
  <c r="O390" i="1" s="1"/>
  <c r="BA225" i="1"/>
  <c r="BA306" i="1"/>
  <c r="F257" i="1"/>
  <c r="GM468" i="1"/>
  <c r="GP468" i="1" s="1"/>
  <c r="AO225" i="1"/>
  <c r="AO306" i="1"/>
  <c r="F241" i="1"/>
  <c r="F446" i="1"/>
  <c r="BB427" i="1"/>
  <c r="AW549" i="1"/>
  <c r="CF544" i="1"/>
  <c r="GK469" i="1"/>
  <c r="AX355" i="1"/>
  <c r="CG342" i="1"/>
  <c r="AB395" i="1"/>
  <c r="GM349" i="1"/>
  <c r="GP349" i="1" s="1"/>
  <c r="F500" i="1"/>
  <c r="AT465" i="1"/>
  <c r="GM602" i="1"/>
  <c r="GP602" i="1" s="1"/>
  <c r="AJ585" i="1"/>
  <c r="W604" i="1"/>
  <c r="GM592" i="1"/>
  <c r="GP592" i="1" s="1"/>
  <c r="GM690" i="1"/>
  <c r="GP690" i="1" s="1"/>
  <c r="AC807" i="1"/>
  <c r="CP855" i="1"/>
  <c r="O855" i="1" s="1"/>
  <c r="GM855" i="1" s="1"/>
  <c r="GP855" i="1" s="1"/>
  <c r="F867" i="1"/>
  <c r="AP843" i="1"/>
  <c r="AP888" i="1"/>
  <c r="CG465" i="1"/>
  <c r="AX482" i="1"/>
  <c r="AK807" i="1"/>
  <c r="AT858" i="1"/>
  <c r="CC843" i="1"/>
  <c r="AX636" i="1"/>
  <c r="F655" i="1"/>
  <c r="CI796" i="1"/>
  <c r="AZ807" i="1"/>
  <c r="F198" i="1"/>
  <c r="AP185" i="1"/>
  <c r="AF680" i="1"/>
  <c r="S693" i="1"/>
  <c r="W395" i="1"/>
  <c r="AJ387" i="1"/>
  <c r="AF427" i="1"/>
  <c r="S433" i="1"/>
  <c r="X117" i="1"/>
  <c r="F149" i="1"/>
  <c r="F132" i="1"/>
  <c r="AP117" i="1"/>
  <c r="AF30" i="1"/>
  <c r="S45" i="1"/>
  <c r="AK355" i="1"/>
  <c r="BB26" i="1"/>
  <c r="F166" i="1"/>
  <c r="AS276" i="1"/>
  <c r="CB269" i="1"/>
  <c r="F142" i="1"/>
  <c r="AU117" i="1"/>
  <c r="CE276" i="1"/>
  <c r="CF276" i="1"/>
  <c r="AC269" i="1"/>
  <c r="P276" i="1"/>
  <c r="CH276" i="1"/>
  <c r="AD465" i="1"/>
  <c r="Q482" i="1"/>
  <c r="F365" i="1"/>
  <c r="AQ342" i="1"/>
  <c r="AQ512" i="1"/>
  <c r="AC387" i="1"/>
  <c r="CE395" i="1"/>
  <c r="CF395" i="1"/>
  <c r="P395" i="1"/>
  <c r="CH395" i="1"/>
  <c r="F454" i="1"/>
  <c r="T427" i="1"/>
  <c r="BA427" i="1"/>
  <c r="F453" i="1"/>
  <c r="BB723" i="1"/>
  <c r="BB918" i="1" s="1"/>
  <c r="F617" i="1"/>
  <c r="BB585" i="1"/>
  <c r="BA648" i="1"/>
  <c r="CJ636" i="1"/>
  <c r="AP764" i="1"/>
  <c r="CI764" i="1"/>
  <c r="BY755" i="1"/>
  <c r="AF636" i="1"/>
  <c r="S648" i="1"/>
  <c r="CI680" i="1"/>
  <c r="AZ693" i="1"/>
  <c r="GM691" i="1"/>
  <c r="GP691" i="1" s="1"/>
  <c r="GM803" i="1"/>
  <c r="GP803" i="1" s="1"/>
  <c r="F492" i="1"/>
  <c r="AQ465" i="1"/>
  <c r="AF585" i="1"/>
  <c r="S604" i="1"/>
  <c r="GM799" i="1"/>
  <c r="GP799" i="1" s="1"/>
  <c r="BZ30" i="1"/>
  <c r="AQ45" i="1"/>
  <c r="CG45" i="1"/>
  <c r="CI45" i="1"/>
  <c r="F298" i="1"/>
  <c r="U269" i="1"/>
  <c r="BA45" i="1"/>
  <c r="CJ30" i="1"/>
  <c r="F727" i="1"/>
  <c r="AO581" i="1"/>
  <c r="AG342" i="1"/>
  <c r="T355" i="1"/>
  <c r="GM845" i="1"/>
  <c r="GM121" i="1"/>
  <c r="GP121" i="1" s="1"/>
  <c r="GM345" i="1"/>
  <c r="GP345" i="1" s="1"/>
  <c r="AX117" i="1"/>
  <c r="F130" i="1"/>
  <c r="BD153" i="1"/>
  <c r="AG30" i="1"/>
  <c r="T45" i="1"/>
  <c r="AF77" i="1"/>
  <c r="S85" i="1"/>
  <c r="F62" i="1"/>
  <c r="AS153" i="1"/>
  <c r="AS30" i="1"/>
  <c r="CP33" i="1"/>
  <c r="O33" i="1" s="1"/>
  <c r="AC45" i="1"/>
  <c r="CE355" i="1"/>
  <c r="CF355" i="1"/>
  <c r="CH355" i="1"/>
  <c r="AC342" i="1"/>
  <c r="P355" i="1"/>
  <c r="CG225" i="1"/>
  <c r="AX237" i="1"/>
  <c r="AP387" i="1"/>
  <c r="F404" i="1"/>
  <c r="AT427" i="1"/>
  <c r="F451" i="1"/>
  <c r="AF465" i="1"/>
  <c r="S482" i="1"/>
  <c r="CP469" i="1"/>
  <c r="O469" i="1" s="1"/>
  <c r="CF693" i="1"/>
  <c r="CH693" i="1"/>
  <c r="P693" i="1"/>
  <c r="AC680" i="1"/>
  <c r="CE693" i="1"/>
  <c r="GM757" i="1"/>
  <c r="AT680" i="1"/>
  <c r="F711" i="1"/>
  <c r="P185" i="1"/>
  <c r="F192" i="1"/>
  <c r="Y544" i="1"/>
  <c r="F576" i="1"/>
  <c r="AH585" i="1"/>
  <c r="U604" i="1"/>
  <c r="BC221" i="1"/>
  <c r="F322" i="1"/>
  <c r="F565" i="1"/>
  <c r="BC544" i="1"/>
  <c r="BB221" i="1"/>
  <c r="F319" i="1"/>
  <c r="CI269" i="1"/>
  <c r="AZ276" i="1"/>
  <c r="F285" i="1"/>
  <c r="AP269" i="1"/>
  <c r="AP306" i="1"/>
  <c r="T269" i="1"/>
  <c r="F297" i="1"/>
  <c r="CY34" i="1"/>
  <c r="X34" i="1" s="1"/>
  <c r="CZ34" i="1"/>
  <c r="Y34" i="1" s="1"/>
  <c r="AH77" i="1"/>
  <c r="U85" i="1"/>
  <c r="CP34" i="1"/>
  <c r="O34" i="1" s="1"/>
  <c r="AS387" i="1"/>
  <c r="F412" i="1"/>
  <c r="CC30" i="1"/>
  <c r="AT45" i="1"/>
  <c r="CY83" i="1"/>
  <c r="X83" i="1" s="1"/>
  <c r="CZ83" i="1"/>
  <c r="Y83" i="1" s="1"/>
  <c r="AP77" i="1"/>
  <c r="F94" i="1"/>
  <c r="AP153" i="1"/>
  <c r="V185" i="1"/>
  <c r="F212" i="1"/>
  <c r="W237" i="1"/>
  <c r="AJ225" i="1"/>
  <c r="U185" i="1"/>
  <c r="F211" i="1"/>
  <c r="CP344" i="1"/>
  <c r="O344" i="1" s="1"/>
  <c r="AT395" i="1"/>
  <c r="AT512" i="1" s="1"/>
  <c r="CC387" i="1"/>
  <c r="GM229" i="1"/>
  <c r="GP229" i="1" s="1"/>
  <c r="F569" i="1"/>
  <c r="BA544" i="1"/>
  <c r="CB465" i="1"/>
  <c r="AS482" i="1"/>
  <c r="GM477" i="1"/>
  <c r="GP477" i="1" s="1"/>
  <c r="AK482" i="1"/>
  <c r="AH636" i="1"/>
  <c r="U648" i="1"/>
  <c r="AB693" i="1"/>
  <c r="GM642" i="1"/>
  <c r="GP642" i="1" s="1"/>
  <c r="I631" i="7" l="1"/>
  <c r="I775" i="7"/>
  <c r="I183" i="7"/>
  <c r="I319" i="7"/>
  <c r="I480" i="7"/>
  <c r="I257" i="7"/>
  <c r="I688" i="7"/>
  <c r="I273" i="7"/>
  <c r="I208" i="7"/>
  <c r="P208" i="7" s="1"/>
  <c r="I114" i="7"/>
  <c r="I616" i="7"/>
  <c r="K616" i="7" s="1"/>
  <c r="I135" i="7"/>
  <c r="I659" i="7"/>
  <c r="P659" i="7" s="1"/>
  <c r="I716" i="7"/>
  <c r="I408" i="7"/>
  <c r="I567" i="7"/>
  <c r="I538" i="7"/>
  <c r="I101" i="7"/>
  <c r="I74" i="7"/>
  <c r="I582" i="7"/>
  <c r="K582" i="7" s="1"/>
  <c r="I463" i="7"/>
  <c r="K463" i="7" s="1"/>
  <c r="I702" i="7"/>
  <c r="AL636" i="1"/>
  <c r="Y648" i="1"/>
  <c r="L305" i="8"/>
  <c r="P305" i="8"/>
  <c r="X858" i="1"/>
  <c r="AK843" i="1"/>
  <c r="P107" i="8"/>
  <c r="L107" i="8"/>
  <c r="P257" i="7"/>
  <c r="K257" i="7"/>
  <c r="P242" i="7"/>
  <c r="K242" i="7"/>
  <c r="P265" i="7"/>
  <c r="K265" i="7"/>
  <c r="L248" i="8"/>
  <c r="P248" i="8"/>
  <c r="P462" i="8"/>
  <c r="L462" i="8"/>
  <c r="P424" i="8"/>
  <c r="L424" i="8"/>
  <c r="L80" i="8"/>
  <c r="P80" i="8"/>
  <c r="K531" i="7"/>
  <c r="P273" i="7"/>
  <c r="K273" i="7"/>
  <c r="P135" i="7"/>
  <c r="K135" i="7"/>
  <c r="L175" i="8"/>
  <c r="P175" i="8"/>
  <c r="J177" i="8" s="1"/>
  <c r="K631" i="7"/>
  <c r="P141" i="8"/>
  <c r="L141" i="8"/>
  <c r="P665" i="8"/>
  <c r="L665" i="8"/>
  <c r="K567" i="7"/>
  <c r="L189" i="8"/>
  <c r="P189" i="8"/>
  <c r="K442" i="7"/>
  <c r="K101" i="7"/>
  <c r="P101" i="7"/>
  <c r="P637" i="8"/>
  <c r="L637" i="8"/>
  <c r="P74" i="7"/>
  <c r="K74" i="7"/>
  <c r="L521" i="8"/>
  <c r="P521" i="8"/>
  <c r="R737" i="8"/>
  <c r="K739" i="8" s="1"/>
  <c r="R731" i="7"/>
  <c r="J733" i="7" s="1"/>
  <c r="I736" i="7" s="1"/>
  <c r="J224" i="8"/>
  <c r="AD585" i="1"/>
  <c r="AL604" i="1"/>
  <c r="T403" i="8"/>
  <c r="K406" i="8" s="1"/>
  <c r="T397" i="7"/>
  <c r="J400" i="7" s="1"/>
  <c r="I402" i="7" s="1"/>
  <c r="L214" i="8"/>
  <c r="P214" i="8"/>
  <c r="I515" i="7"/>
  <c r="I523" i="7"/>
  <c r="GK685" i="1"/>
  <c r="GM685" i="1" s="1"/>
  <c r="K560" i="8"/>
  <c r="J554" i="7"/>
  <c r="J742" i="8"/>
  <c r="R499" i="8"/>
  <c r="K501" i="8" s="1"/>
  <c r="R493" i="7"/>
  <c r="J495" i="7" s="1"/>
  <c r="GM547" i="1"/>
  <c r="GP547" i="1" s="1"/>
  <c r="L120" i="8"/>
  <c r="P120" i="8"/>
  <c r="GK389" i="1"/>
  <c r="AE395" i="1"/>
  <c r="I589" i="7"/>
  <c r="R651" i="8"/>
  <c r="K655" i="8" s="1"/>
  <c r="J658" i="8" s="1"/>
  <c r="R645" i="7"/>
  <c r="J649" i="7" s="1"/>
  <c r="T574" i="8"/>
  <c r="K578" i="8" s="1"/>
  <c r="T568" i="7"/>
  <c r="J572" i="7" s="1"/>
  <c r="K775" i="7"/>
  <c r="P673" i="7"/>
  <c r="K673" i="7"/>
  <c r="K435" i="7"/>
  <c r="P529" i="8"/>
  <c r="L529" i="8"/>
  <c r="L767" i="8"/>
  <c r="P767" i="8"/>
  <c r="K623" i="7"/>
  <c r="GK590" i="1"/>
  <c r="K428" i="8"/>
  <c r="J422" i="7"/>
  <c r="R425" i="8"/>
  <c r="K430" i="8" s="1"/>
  <c r="R419" i="7"/>
  <c r="J424" i="7" s="1"/>
  <c r="R306" i="8"/>
  <c r="K309" i="8" s="1"/>
  <c r="J312" i="8" s="1"/>
  <c r="R300" i="7"/>
  <c r="J303" i="7" s="1"/>
  <c r="I306" i="7" s="1"/>
  <c r="J255" i="8"/>
  <c r="P263" i="8"/>
  <c r="L263" i="8"/>
  <c r="T345" i="8"/>
  <c r="K349" i="8" s="1"/>
  <c r="T339" i="7"/>
  <c r="J343" i="7" s="1"/>
  <c r="J504" i="8"/>
  <c r="T108" i="8"/>
  <c r="K112" i="8" s="1"/>
  <c r="J114" i="8" s="1"/>
  <c r="T102" i="7"/>
  <c r="J106" i="7" s="1"/>
  <c r="P666" i="7"/>
  <c r="K666" i="7"/>
  <c r="T743" i="8"/>
  <c r="K747" i="8" s="1"/>
  <c r="T737" i="7"/>
  <c r="J741" i="7" s="1"/>
  <c r="R380" i="8"/>
  <c r="K384" i="8" s="1"/>
  <c r="R374" i="7"/>
  <c r="J378" i="7" s="1"/>
  <c r="R723" i="8"/>
  <c r="K726" i="8" s="1"/>
  <c r="R717" i="7"/>
  <c r="J720" i="7" s="1"/>
  <c r="AF755" i="1"/>
  <c r="S764" i="1"/>
  <c r="T550" i="8"/>
  <c r="K554" i="8" s="1"/>
  <c r="T544" i="7"/>
  <c r="J548" i="7" s="1"/>
  <c r="I351" i="7"/>
  <c r="I345" i="7"/>
  <c r="T709" i="8"/>
  <c r="K713" i="8" s="1"/>
  <c r="J715" i="8" s="1"/>
  <c r="T703" i="7"/>
  <c r="J707" i="7" s="1"/>
  <c r="I709" i="7" s="1"/>
  <c r="I92" i="7"/>
  <c r="R358" i="8"/>
  <c r="K362" i="8" s="1"/>
  <c r="R352" i="7"/>
  <c r="J356" i="7" s="1"/>
  <c r="T367" i="7"/>
  <c r="J371" i="7" s="1"/>
  <c r="T373" i="8"/>
  <c r="K377" i="8" s="1"/>
  <c r="I609" i="7"/>
  <c r="P629" i="8"/>
  <c r="L629" i="8"/>
  <c r="J566" i="8"/>
  <c r="GK34" i="1"/>
  <c r="K58" i="8"/>
  <c r="J52" i="7"/>
  <c r="T499" i="8"/>
  <c r="K502" i="8" s="1"/>
  <c r="T493" i="7"/>
  <c r="J496" i="7" s="1"/>
  <c r="L476" i="8"/>
  <c r="P476" i="8"/>
  <c r="K47" i="8"/>
  <c r="J41" i="7"/>
  <c r="P781" i="8"/>
  <c r="L781" i="8"/>
  <c r="U395" i="1"/>
  <c r="AH387" i="1"/>
  <c r="T380" i="8"/>
  <c r="K385" i="8" s="1"/>
  <c r="T374" i="7"/>
  <c r="J379" i="7" s="1"/>
  <c r="I381" i="7" s="1"/>
  <c r="K193" i="7"/>
  <c r="P193" i="7"/>
  <c r="AB858" i="1"/>
  <c r="AK45" i="1"/>
  <c r="R54" i="8"/>
  <c r="K60" i="8" s="1"/>
  <c r="J64" i="8" s="1"/>
  <c r="R48" i="7"/>
  <c r="J54" i="7" s="1"/>
  <c r="AE355" i="1"/>
  <c r="R355" i="1" s="1"/>
  <c r="T449" i="8"/>
  <c r="K453" i="8" s="1"/>
  <c r="T443" i="7"/>
  <c r="J447" i="7" s="1"/>
  <c r="J588" i="8"/>
  <c r="I366" i="7"/>
  <c r="L573" i="8"/>
  <c r="P573" i="8"/>
  <c r="AK648" i="1"/>
  <c r="J615" i="8"/>
  <c r="R550" i="8"/>
  <c r="K553" i="8" s="1"/>
  <c r="J556" i="8" s="1"/>
  <c r="R544" i="7"/>
  <c r="J547" i="7" s="1"/>
  <c r="AK693" i="1"/>
  <c r="J357" i="8"/>
  <c r="J98" i="8"/>
  <c r="T358" i="8"/>
  <c r="K363" i="8" s="1"/>
  <c r="J365" i="8" s="1"/>
  <c r="T352" i="7"/>
  <c r="J357" i="7" s="1"/>
  <c r="AE189" i="1"/>
  <c r="GK187" i="1"/>
  <c r="GM187" i="1" s="1"/>
  <c r="I292" i="7"/>
  <c r="P114" i="7"/>
  <c r="K114" i="7"/>
  <c r="P544" i="8"/>
  <c r="L544" i="8"/>
  <c r="I498" i="7"/>
  <c r="K716" i="7"/>
  <c r="K169" i="7"/>
  <c r="P169" i="7"/>
  <c r="I171" i="7" s="1"/>
  <c r="J686" i="8"/>
  <c r="AL45" i="1"/>
  <c r="T48" i="7"/>
  <c r="J55" i="7" s="1"/>
  <c r="T54" i="8"/>
  <c r="K61" i="8" s="1"/>
  <c r="F714" i="1"/>
  <c r="AB764" i="1"/>
  <c r="AD342" i="1"/>
  <c r="AE648" i="1"/>
  <c r="R449" i="8"/>
  <c r="K452" i="8" s="1"/>
  <c r="J455" i="8" s="1"/>
  <c r="R443" i="7"/>
  <c r="J446" i="7" s="1"/>
  <c r="I82" i="7"/>
  <c r="J387" i="8"/>
  <c r="R345" i="8"/>
  <c r="K348" i="8" s="1"/>
  <c r="J351" i="8" s="1"/>
  <c r="R339" i="7"/>
  <c r="J342" i="7" s="1"/>
  <c r="R768" i="8"/>
  <c r="K771" i="8" s="1"/>
  <c r="J774" i="8" s="1"/>
  <c r="R762" i="7"/>
  <c r="J765" i="7" s="1"/>
  <c r="I768" i="7" s="1"/>
  <c r="K338" i="7"/>
  <c r="P338" i="7"/>
  <c r="I359" i="7"/>
  <c r="J379" i="8"/>
  <c r="GM471" i="1"/>
  <c r="GP471" i="1" s="1"/>
  <c r="R108" i="8"/>
  <c r="K111" i="8" s="1"/>
  <c r="R102" i="7"/>
  <c r="J105" i="7" s="1"/>
  <c r="GM590" i="1"/>
  <c r="GP590" i="1" s="1"/>
  <c r="T285" i="8"/>
  <c r="K290" i="8" s="1"/>
  <c r="T279" i="7"/>
  <c r="J284" i="7" s="1"/>
  <c r="P680" i="7"/>
  <c r="K680" i="7"/>
  <c r="P183" i="7"/>
  <c r="K183" i="7"/>
  <c r="AE482" i="1"/>
  <c r="AE465" i="1" s="1"/>
  <c r="U45" i="1"/>
  <c r="J622" i="8"/>
  <c r="J469" i="8"/>
  <c r="T723" i="8"/>
  <c r="K727" i="8" s="1"/>
  <c r="J729" i="8" s="1"/>
  <c r="T717" i="7"/>
  <c r="J721" i="7" s="1"/>
  <c r="GM600" i="1"/>
  <c r="GP600" i="1" s="1"/>
  <c r="T604" i="8"/>
  <c r="K607" i="8" s="1"/>
  <c r="J609" i="8" s="1"/>
  <c r="T598" i="7"/>
  <c r="J601" i="7" s="1"/>
  <c r="I603" i="7" s="1"/>
  <c r="R331" i="8"/>
  <c r="K334" i="8" s="1"/>
  <c r="R325" i="7"/>
  <c r="J328" i="7" s="1"/>
  <c r="GM467" i="1"/>
  <c r="GP467" i="1" s="1"/>
  <c r="J53" i="8"/>
  <c r="AK395" i="1"/>
  <c r="R285" i="8"/>
  <c r="K289" i="8" s="1"/>
  <c r="R279" i="7"/>
  <c r="J283" i="7" s="1"/>
  <c r="J759" i="8"/>
  <c r="T487" i="8"/>
  <c r="K491" i="8" s="1"/>
  <c r="T481" i="7"/>
  <c r="J485" i="7" s="1"/>
  <c r="P325" i="8"/>
  <c r="J327" i="8" s="1"/>
  <c r="L325" i="8"/>
  <c r="J279" i="8"/>
  <c r="L344" i="8"/>
  <c r="P344" i="8"/>
  <c r="J271" i="8"/>
  <c r="J408" i="8"/>
  <c r="R367" i="7"/>
  <c r="J370" i="7" s="1"/>
  <c r="I373" i="7" s="1"/>
  <c r="R373" i="8"/>
  <c r="K376" i="8" s="1"/>
  <c r="J441" i="8"/>
  <c r="R505" i="8"/>
  <c r="K510" i="8" s="1"/>
  <c r="J514" i="8" s="1"/>
  <c r="R499" i="7"/>
  <c r="J504" i="7" s="1"/>
  <c r="Q189" i="1"/>
  <c r="AD185" i="1"/>
  <c r="L537" i="8"/>
  <c r="P537" i="8"/>
  <c r="F505" i="1"/>
  <c r="AH680" i="1"/>
  <c r="U693" i="1"/>
  <c r="K480" i="7"/>
  <c r="GM478" i="1"/>
  <c r="GP478" i="1" s="1"/>
  <c r="GK852" i="1"/>
  <c r="K753" i="8"/>
  <c r="J747" i="7"/>
  <c r="T142" i="8"/>
  <c r="K145" i="8" s="1"/>
  <c r="T136" i="7"/>
  <c r="J139" i="7" s="1"/>
  <c r="R750" i="8"/>
  <c r="K755" i="8" s="1"/>
  <c r="R744" i="7"/>
  <c r="J749" i="7" s="1"/>
  <c r="I753" i="7" s="1"/>
  <c r="P319" i="7"/>
  <c r="I321" i="7" s="1"/>
  <c r="K319" i="7"/>
  <c r="J292" i="8"/>
  <c r="I470" i="7"/>
  <c r="I67" i="7"/>
  <c r="L199" i="8"/>
  <c r="P199" i="8"/>
  <c r="GM851" i="1"/>
  <c r="GP851" i="1" s="1"/>
  <c r="J130" i="7"/>
  <c r="K136" i="8"/>
  <c r="GK79" i="1"/>
  <c r="GM79" i="1" s="1"/>
  <c r="K456" i="7"/>
  <c r="AE45" i="1"/>
  <c r="R45" i="1" s="1"/>
  <c r="P672" i="8"/>
  <c r="L672" i="8"/>
  <c r="R743" i="8"/>
  <c r="K746" i="8" s="1"/>
  <c r="J749" i="8" s="1"/>
  <c r="R737" i="7"/>
  <c r="J740" i="7" s="1"/>
  <c r="K408" i="7"/>
  <c r="J127" i="8"/>
  <c r="J722" i="8"/>
  <c r="L486" i="8"/>
  <c r="P486" i="8"/>
  <c r="F204" i="1"/>
  <c r="S185" i="1"/>
  <c r="J414" i="8"/>
  <c r="GK846" i="1"/>
  <c r="GM846" i="1" s="1"/>
  <c r="GP846" i="1" s="1"/>
  <c r="AE858" i="1"/>
  <c r="J73" i="8"/>
  <c r="K208" i="8"/>
  <c r="J202" i="7"/>
  <c r="T651" i="8"/>
  <c r="K656" i="8" s="1"/>
  <c r="T645" i="7"/>
  <c r="J650" i="7" s="1"/>
  <c r="J154" i="8"/>
  <c r="R574" i="8"/>
  <c r="K577" i="8" s="1"/>
  <c r="J580" i="8" s="1"/>
  <c r="R568" i="7"/>
  <c r="J571" i="7" s="1"/>
  <c r="I574" i="7" s="1"/>
  <c r="F455" i="1"/>
  <c r="U427" i="1"/>
  <c r="R215" i="8"/>
  <c r="K220" i="8" s="1"/>
  <c r="R209" i="7"/>
  <c r="J214" i="7" s="1"/>
  <c r="I218" i="7" s="1"/>
  <c r="GM389" i="1"/>
  <c r="GP389" i="1" s="1"/>
  <c r="CD395" i="1" s="1"/>
  <c r="K418" i="7"/>
  <c r="K538" i="7"/>
  <c r="AL85" i="1"/>
  <c r="Y85" i="1" s="1"/>
  <c r="T148" i="8"/>
  <c r="K152" i="8" s="1"/>
  <c r="T142" i="7"/>
  <c r="J146" i="7" s="1"/>
  <c r="I148" i="7" s="1"/>
  <c r="GM390" i="1"/>
  <c r="GP390" i="1" s="1"/>
  <c r="GK33" i="1"/>
  <c r="AX858" i="1"/>
  <c r="T557" i="8"/>
  <c r="K563" i="8" s="1"/>
  <c r="T551" i="7"/>
  <c r="J557" i="7" s="1"/>
  <c r="P688" i="7"/>
  <c r="K688" i="7"/>
  <c r="J372" i="8"/>
  <c r="T331" i="8"/>
  <c r="K335" i="8" s="1"/>
  <c r="J337" i="8" s="1"/>
  <c r="T325" i="7"/>
  <c r="J329" i="7" s="1"/>
  <c r="AL482" i="1"/>
  <c r="I761" i="7"/>
  <c r="GK640" i="1"/>
  <c r="K508" i="8"/>
  <c r="J502" i="7"/>
  <c r="R487" i="8"/>
  <c r="K490" i="8" s="1"/>
  <c r="J493" i="8" s="1"/>
  <c r="R481" i="7"/>
  <c r="J484" i="7" s="1"/>
  <c r="T505" i="8"/>
  <c r="K511" i="8" s="1"/>
  <c r="T499" i="7"/>
  <c r="J505" i="7" s="1"/>
  <c r="K702" i="7"/>
  <c r="AK276" i="1"/>
  <c r="J241" i="8"/>
  <c r="J88" i="8"/>
  <c r="I730" i="7"/>
  <c r="I644" i="7"/>
  <c r="L708" i="8"/>
  <c r="P708" i="8"/>
  <c r="GK35" i="1"/>
  <c r="GM35" i="1" s="1"/>
  <c r="GP35" i="1" s="1"/>
  <c r="K68" i="8"/>
  <c r="J62" i="7"/>
  <c r="GK274" i="1"/>
  <c r="GM274" i="1" s="1"/>
  <c r="K218" i="8"/>
  <c r="J212" i="7"/>
  <c r="I249" i="7"/>
  <c r="K299" i="7"/>
  <c r="P299" i="7"/>
  <c r="L679" i="8"/>
  <c r="P679" i="8"/>
  <c r="R709" i="8"/>
  <c r="K712" i="8" s="1"/>
  <c r="R703" i="7"/>
  <c r="J706" i="7" s="1"/>
  <c r="T425" i="8"/>
  <c r="K431" i="8" s="1"/>
  <c r="J434" i="8" s="1"/>
  <c r="T419" i="7"/>
  <c r="J425" i="7" s="1"/>
  <c r="AK85" i="1"/>
  <c r="R148" i="8"/>
  <c r="K151" i="8" s="1"/>
  <c r="R142" i="7"/>
  <c r="J145" i="7" s="1"/>
  <c r="AE764" i="1"/>
  <c r="AE755" i="1" s="1"/>
  <c r="AE85" i="1"/>
  <c r="AE77" i="1" s="1"/>
  <c r="AB807" i="1"/>
  <c r="AE604" i="1"/>
  <c r="R557" i="8"/>
  <c r="K562" i="8" s="1"/>
  <c r="R551" i="7"/>
  <c r="J556" i="7" s="1"/>
  <c r="GM852" i="1"/>
  <c r="GP852" i="1" s="1"/>
  <c r="P694" i="8"/>
  <c r="L694" i="8"/>
  <c r="GM848" i="1"/>
  <c r="GP848" i="1" s="1"/>
  <c r="I121" i="7"/>
  <c r="R142" i="8"/>
  <c r="K144" i="8" s="1"/>
  <c r="J147" i="8" s="1"/>
  <c r="R136" i="7"/>
  <c r="J138" i="7" s="1"/>
  <c r="AH465" i="1"/>
  <c r="U482" i="1"/>
  <c r="J448" i="8"/>
  <c r="I508" i="7"/>
  <c r="J298" i="8"/>
  <c r="R235" i="8"/>
  <c r="K238" i="8" s="1"/>
  <c r="R229" i="7"/>
  <c r="J232" i="7" s="1"/>
  <c r="I235" i="7" s="1"/>
  <c r="I47" i="7"/>
  <c r="J595" i="8"/>
  <c r="J736" i="8"/>
  <c r="J650" i="8"/>
  <c r="GM595" i="1"/>
  <c r="GP595" i="1" s="1"/>
  <c r="GM640" i="1"/>
  <c r="GP640" i="1" s="1"/>
  <c r="AK604" i="1"/>
  <c r="GM393" i="1"/>
  <c r="GP393" i="1" s="1"/>
  <c r="AK30" i="1"/>
  <c r="X45" i="1"/>
  <c r="AL30" i="1"/>
  <c r="Y45" i="1"/>
  <c r="GP272" i="1"/>
  <c r="F626" i="1"/>
  <c r="U585" i="1"/>
  <c r="U723" i="1"/>
  <c r="F279" i="1"/>
  <c r="P269" i="1"/>
  <c r="AL796" i="1"/>
  <c r="Y807" i="1"/>
  <c r="X755" i="1"/>
  <c r="F790" i="1"/>
  <c r="F884" i="1"/>
  <c r="X888" i="1"/>
  <c r="X843" i="1"/>
  <c r="CG755" i="1"/>
  <c r="AX764" i="1"/>
  <c r="Q648" i="1"/>
  <c r="AD636" i="1"/>
  <c r="S269" i="1"/>
  <c r="F291" i="1"/>
  <c r="AB648" i="1"/>
  <c r="GM638" i="1"/>
  <c r="F616" i="1"/>
  <c r="Q585" i="1"/>
  <c r="Q723" i="1"/>
  <c r="F614" i="1"/>
  <c r="AQ723" i="1"/>
  <c r="AQ585" i="1"/>
  <c r="T221" i="1"/>
  <c r="F327" i="1"/>
  <c r="U30" i="1"/>
  <c r="F67" i="1"/>
  <c r="U153" i="1"/>
  <c r="F96" i="1"/>
  <c r="AZ77" i="1"/>
  <c r="W30" i="1"/>
  <c r="W153" i="1"/>
  <c r="F69" i="1"/>
  <c r="F65" i="1"/>
  <c r="BA30" i="1"/>
  <c r="BA153" i="1"/>
  <c r="O85" i="1"/>
  <c r="AB77" i="1"/>
  <c r="AV276" i="1"/>
  <c r="CE269" i="1"/>
  <c r="F310" i="1"/>
  <c r="AO221" i="1"/>
  <c r="GP798" i="1"/>
  <c r="CD807" i="1" s="1"/>
  <c r="CA807" i="1"/>
  <c r="F416" i="1"/>
  <c r="T387" i="1"/>
  <c r="AB427" i="1"/>
  <c r="O433" i="1"/>
  <c r="F784" i="1"/>
  <c r="BA755" i="1"/>
  <c r="GP79" i="1"/>
  <c r="AB604" i="1"/>
  <c r="GM587" i="1"/>
  <c r="F194" i="1"/>
  <c r="AV185" i="1"/>
  <c r="BA680" i="1"/>
  <c r="F713" i="1"/>
  <c r="CA237" i="1"/>
  <c r="GP232" i="1"/>
  <c r="CD237" i="1" s="1"/>
  <c r="F418" i="1"/>
  <c r="V387" i="1"/>
  <c r="U636" i="1"/>
  <c r="F670" i="1"/>
  <c r="AY117" i="1"/>
  <c r="F131" i="1"/>
  <c r="AW276" i="1"/>
  <c r="CF269" i="1"/>
  <c r="T30" i="1"/>
  <c r="T153" i="1"/>
  <c r="F66" i="1"/>
  <c r="O807" i="1"/>
  <c r="AB796" i="1"/>
  <c r="AO338" i="1"/>
  <c r="F516" i="1"/>
  <c r="AT338" i="1"/>
  <c r="F530" i="1"/>
  <c r="T465" i="1"/>
  <c r="F503" i="1"/>
  <c r="AE269" i="1"/>
  <c r="R276" i="1"/>
  <c r="F554" i="1"/>
  <c r="AV544" i="1"/>
  <c r="F882" i="1"/>
  <c r="W843" i="1"/>
  <c r="W888" i="1"/>
  <c r="AC585" i="1"/>
  <c r="CE604" i="1"/>
  <c r="CF604" i="1"/>
  <c r="CH604" i="1"/>
  <c r="P604" i="1"/>
  <c r="Q77" i="1"/>
  <c r="F97" i="1"/>
  <c r="F720" i="1"/>
  <c r="Y680" i="1"/>
  <c r="O237" i="1"/>
  <c r="AB225" i="1"/>
  <c r="AP26" i="1"/>
  <c r="F162" i="1"/>
  <c r="P387" i="1"/>
  <c r="F398" i="1"/>
  <c r="AX306" i="1"/>
  <c r="AX225" i="1"/>
  <c r="F244" i="1"/>
  <c r="CI30" i="1"/>
  <c r="AZ45" i="1"/>
  <c r="F663" i="1"/>
  <c r="S636" i="1"/>
  <c r="AW395" i="1"/>
  <c r="CF387" i="1"/>
  <c r="F215" i="1"/>
  <c r="X185" i="1"/>
  <c r="CE465" i="1"/>
  <c r="AV482" i="1"/>
  <c r="F366" i="1"/>
  <c r="AZ342" i="1"/>
  <c r="Q796" i="1"/>
  <c r="F819" i="1"/>
  <c r="F879" i="1"/>
  <c r="T888" i="1"/>
  <c r="T843" i="1"/>
  <c r="F814" i="1"/>
  <c r="AX796" i="1"/>
  <c r="F195" i="1"/>
  <c r="AW185" i="1"/>
  <c r="AZ843" i="1"/>
  <c r="AZ888" i="1"/>
  <c r="F869" i="1"/>
  <c r="Y395" i="1"/>
  <c r="AL387" i="1"/>
  <c r="F134" i="1"/>
  <c r="AZ117" i="1"/>
  <c r="CH387" i="1"/>
  <c r="AY395" i="1"/>
  <c r="AO26" i="1"/>
  <c r="F157" i="1"/>
  <c r="AO918" i="1"/>
  <c r="S796" i="1"/>
  <c r="F822" i="1"/>
  <c r="AW237" i="1"/>
  <c r="CF225" i="1"/>
  <c r="V796" i="1"/>
  <c r="F830" i="1"/>
  <c r="V77" i="1"/>
  <c r="F108" i="1"/>
  <c r="CA433" i="1"/>
  <c r="GP429" i="1"/>
  <c r="CD433" i="1" s="1"/>
  <c r="AS342" i="1"/>
  <c r="F372" i="1"/>
  <c r="AS512" i="1"/>
  <c r="AS918" i="1" s="1"/>
  <c r="CG585" i="1"/>
  <c r="AX604" i="1"/>
  <c r="AZ680" i="1"/>
  <c r="F704" i="1"/>
  <c r="BD26" i="1"/>
  <c r="F178" i="1"/>
  <c r="BD918" i="1"/>
  <c r="BC581" i="1"/>
  <c r="F739" i="1"/>
  <c r="BA221" i="1"/>
  <c r="F326" i="1"/>
  <c r="W338" i="1"/>
  <c r="F536" i="1"/>
  <c r="W796" i="1"/>
  <c r="F831" i="1"/>
  <c r="F410" i="1"/>
  <c r="S387" i="1"/>
  <c r="F460" i="1"/>
  <c r="Y427" i="1"/>
  <c r="AV237" i="1"/>
  <c r="CE225" i="1"/>
  <c r="AP338" i="1"/>
  <c r="F521" i="1"/>
  <c r="AX77" i="1"/>
  <c r="F92" i="1"/>
  <c r="AY544" i="1"/>
  <c r="F557" i="1"/>
  <c r="AB269" i="1"/>
  <c r="O276" i="1"/>
  <c r="S77" i="1"/>
  <c r="F100" i="1"/>
  <c r="AQ755" i="1"/>
  <c r="F774" i="1"/>
  <c r="Q30" i="1"/>
  <c r="F57" i="1"/>
  <c r="Q153" i="1"/>
  <c r="AE680" i="1"/>
  <c r="R693" i="1"/>
  <c r="T636" i="1"/>
  <c r="F669" i="1"/>
  <c r="F55" i="1"/>
  <c r="AQ30" i="1"/>
  <c r="AQ153" i="1"/>
  <c r="S427" i="1"/>
  <c r="F448" i="1"/>
  <c r="AW482" i="1"/>
  <c r="CF465" i="1"/>
  <c r="BB22" i="1"/>
  <c r="F931" i="1"/>
  <c r="BB948" i="1"/>
  <c r="AD843" i="1"/>
  <c r="Q858" i="1"/>
  <c r="AT30" i="1"/>
  <c r="AT153" i="1"/>
  <c r="F63" i="1"/>
  <c r="CE680" i="1"/>
  <c r="AV693" i="1"/>
  <c r="AP755" i="1"/>
  <c r="F773" i="1"/>
  <c r="CE427" i="1"/>
  <c r="AV433" i="1"/>
  <c r="AW355" i="1"/>
  <c r="CF342" i="1"/>
  <c r="F619" i="1"/>
  <c r="S585" i="1"/>
  <c r="S723" i="1"/>
  <c r="F419" i="1"/>
  <c r="W387" i="1"/>
  <c r="F897" i="1"/>
  <c r="AP839" i="1"/>
  <c r="P427" i="1"/>
  <c r="F436" i="1"/>
  <c r="R648" i="1"/>
  <c r="AE636" i="1"/>
  <c r="CI387" i="1"/>
  <c r="AZ395" i="1"/>
  <c r="AZ512" i="1" s="1"/>
  <c r="F776" i="1"/>
  <c r="Q755" i="1"/>
  <c r="V30" i="1"/>
  <c r="F68" i="1"/>
  <c r="V153" i="1"/>
  <c r="BA465" i="1"/>
  <c r="F502" i="1"/>
  <c r="AV117" i="1"/>
  <c r="F128" i="1"/>
  <c r="V843" i="1"/>
  <c r="F881" i="1"/>
  <c r="V888" i="1"/>
  <c r="BA843" i="1"/>
  <c r="F878" i="1"/>
  <c r="BA888" i="1"/>
  <c r="W585" i="1"/>
  <c r="W723" i="1"/>
  <c r="F628" i="1"/>
  <c r="AO839" i="1"/>
  <c r="F892" i="1"/>
  <c r="S306" i="1"/>
  <c r="S225" i="1"/>
  <c r="F252" i="1"/>
  <c r="F717" i="1"/>
  <c r="W680" i="1"/>
  <c r="T796" i="1"/>
  <c r="F828" i="1"/>
  <c r="AL77" i="1"/>
  <c r="AK796" i="1"/>
  <c r="X807" i="1"/>
  <c r="F248" i="1"/>
  <c r="AZ225" i="1"/>
  <c r="AZ306" i="1"/>
  <c r="F625" i="1"/>
  <c r="T585" i="1"/>
  <c r="T723" i="1"/>
  <c r="AY185" i="1"/>
  <c r="F197" i="1"/>
  <c r="F287" i="1"/>
  <c r="AZ269" i="1"/>
  <c r="AY482" i="1"/>
  <c r="CH465" i="1"/>
  <c r="CH342" i="1"/>
  <c r="AY355" i="1"/>
  <c r="AB387" i="1"/>
  <c r="O395" i="1"/>
  <c r="P680" i="1"/>
  <c r="F696" i="1"/>
  <c r="AV355" i="1"/>
  <c r="CE342" i="1"/>
  <c r="CA858" i="1"/>
  <c r="GP845" i="1"/>
  <c r="BA636" i="1"/>
  <c r="F668" i="1"/>
  <c r="Q465" i="1"/>
  <c r="F494" i="1"/>
  <c r="X355" i="1"/>
  <c r="AK342" i="1"/>
  <c r="S680" i="1"/>
  <c r="F708" i="1"/>
  <c r="AX342" i="1"/>
  <c r="F362" i="1"/>
  <c r="CG387" i="1"/>
  <c r="AX395" i="1"/>
  <c r="R427" i="1"/>
  <c r="F447" i="1"/>
  <c r="S888" i="1"/>
  <c r="S843" i="1"/>
  <c r="F873" i="1"/>
  <c r="AY237" i="1"/>
  <c r="CH225" i="1"/>
  <c r="AS796" i="1"/>
  <c r="F824" i="1"/>
  <c r="AZ482" i="1"/>
  <c r="CI465" i="1"/>
  <c r="U221" i="1"/>
  <c r="F328" i="1"/>
  <c r="BC338" i="1"/>
  <c r="F528" i="1"/>
  <c r="AK465" i="1"/>
  <c r="X482" i="1"/>
  <c r="AV395" i="1"/>
  <c r="CE387" i="1"/>
  <c r="P465" i="1"/>
  <c r="F485" i="1"/>
  <c r="BD338" i="1"/>
  <c r="F537" i="1"/>
  <c r="W77" i="1"/>
  <c r="F109" i="1"/>
  <c r="P512" i="1"/>
  <c r="P342" i="1"/>
  <c r="F358" i="1"/>
  <c r="F303" i="1"/>
  <c r="Y269" i="1"/>
  <c r="AK77" i="1"/>
  <c r="X85" i="1"/>
  <c r="AQ338" i="1"/>
  <c r="F522" i="1"/>
  <c r="CH680" i="1"/>
  <c r="AY693" i="1"/>
  <c r="F60" i="1"/>
  <c r="S30" i="1"/>
  <c r="S153" i="1"/>
  <c r="AQ387" i="1"/>
  <c r="F405" i="1"/>
  <c r="BA585" i="1"/>
  <c r="BA723" i="1"/>
  <c r="F624" i="1"/>
  <c r="T755" i="1"/>
  <c r="F785" i="1"/>
  <c r="BA77" i="1"/>
  <c r="F105" i="1"/>
  <c r="CF680" i="1"/>
  <c r="AW693" i="1"/>
  <c r="F370" i="1"/>
  <c r="S342" i="1"/>
  <c r="S512" i="1"/>
  <c r="AS843" i="1"/>
  <c r="AS888" i="1"/>
  <c r="F875" i="1"/>
  <c r="F375" i="1"/>
  <c r="BA342" i="1"/>
  <c r="BA512" i="1"/>
  <c r="AT581" i="1"/>
  <c r="F741" i="1"/>
  <c r="F613" i="1"/>
  <c r="AP723" i="1"/>
  <c r="AP585" i="1"/>
  <c r="F264" i="1"/>
  <c r="Y225" i="1"/>
  <c r="Y306" i="1"/>
  <c r="CF858" i="1"/>
  <c r="CE858" i="1"/>
  <c r="P858" i="1"/>
  <c r="AC843" i="1"/>
  <c r="CH858" i="1"/>
  <c r="AX269" i="1"/>
  <c r="F283" i="1"/>
  <c r="AS755" i="1"/>
  <c r="F781" i="1"/>
  <c r="AP465" i="1"/>
  <c r="F491" i="1"/>
  <c r="F665" i="1"/>
  <c r="AS636" i="1"/>
  <c r="CE648" i="1"/>
  <c r="P648" i="1"/>
  <c r="AC636" i="1"/>
  <c r="CH648" i="1"/>
  <c r="CF648" i="1"/>
  <c r="AE796" i="1"/>
  <c r="R807" i="1"/>
  <c r="CG30" i="1"/>
  <c r="AX45" i="1"/>
  <c r="AT843" i="1"/>
  <c r="AT888" i="1"/>
  <c r="F876" i="1"/>
  <c r="F672" i="1"/>
  <c r="W636" i="1"/>
  <c r="AS269" i="1"/>
  <c r="F293" i="1"/>
  <c r="AS306" i="1"/>
  <c r="F459" i="1"/>
  <c r="X427" i="1"/>
  <c r="P306" i="1"/>
  <c r="P225" i="1"/>
  <c r="F240" i="1"/>
  <c r="GP757" i="1"/>
  <c r="CD764" i="1" s="1"/>
  <c r="CA764" i="1"/>
  <c r="AX465" i="1"/>
  <c r="F489" i="1"/>
  <c r="CH427" i="1"/>
  <c r="AY433" i="1"/>
  <c r="CE45" i="1"/>
  <c r="CH45" i="1"/>
  <c r="P45" i="1"/>
  <c r="AC30" i="1"/>
  <c r="CF45" i="1"/>
  <c r="CF427" i="1"/>
  <c r="AW433" i="1"/>
  <c r="AX544" i="1"/>
  <c r="F556" i="1"/>
  <c r="AW117" i="1"/>
  <c r="F129" i="1"/>
  <c r="F770" i="1"/>
  <c r="AW755" i="1"/>
  <c r="AB355" i="1"/>
  <c r="GM344" i="1"/>
  <c r="GM34" i="1"/>
  <c r="GP34" i="1" s="1"/>
  <c r="GM33" i="1"/>
  <c r="AB45" i="1"/>
  <c r="T342" i="1"/>
  <c r="F376" i="1"/>
  <c r="T512" i="1"/>
  <c r="O693" i="1"/>
  <c r="AB680" i="1"/>
  <c r="U77" i="1"/>
  <c r="F107" i="1"/>
  <c r="GM469" i="1"/>
  <c r="AB482" i="1"/>
  <c r="BB581" i="1"/>
  <c r="F736" i="1"/>
  <c r="F367" i="1"/>
  <c r="Q342" i="1"/>
  <c r="Q512" i="1"/>
  <c r="AC796" i="1"/>
  <c r="CE807" i="1"/>
  <c r="CF807" i="1"/>
  <c r="CH807" i="1"/>
  <c r="P807" i="1"/>
  <c r="CF85" i="1"/>
  <c r="P85" i="1"/>
  <c r="AC77" i="1"/>
  <c r="CH85" i="1"/>
  <c r="CE85" i="1"/>
  <c r="AX680" i="1"/>
  <c r="F700" i="1"/>
  <c r="BC918" i="1"/>
  <c r="CI585" i="1"/>
  <c r="AZ604" i="1"/>
  <c r="AV755" i="1"/>
  <c r="F769" i="1"/>
  <c r="U843" i="1"/>
  <c r="F880" i="1"/>
  <c r="U888" i="1"/>
  <c r="X225" i="1"/>
  <c r="F263" i="1"/>
  <c r="F716" i="1"/>
  <c r="V680" i="1"/>
  <c r="V342" i="1"/>
  <c r="F378" i="1"/>
  <c r="V512" i="1"/>
  <c r="W269" i="1"/>
  <c r="F300" i="1"/>
  <c r="F627" i="1"/>
  <c r="V585" i="1"/>
  <c r="V723" i="1"/>
  <c r="F705" i="1"/>
  <c r="Q680" i="1"/>
  <c r="W225" i="1"/>
  <c r="F261" i="1"/>
  <c r="W306" i="1"/>
  <c r="CH755" i="1"/>
  <c r="AY764" i="1"/>
  <c r="F216" i="1"/>
  <c r="Y185" i="1"/>
  <c r="AL342" i="1"/>
  <c r="Y355" i="1"/>
  <c r="AP221" i="1"/>
  <c r="F315" i="1"/>
  <c r="F499" i="1"/>
  <c r="AS465" i="1"/>
  <c r="F868" i="1"/>
  <c r="AQ843" i="1"/>
  <c r="AQ888" i="1"/>
  <c r="T77" i="1"/>
  <c r="F106" i="1"/>
  <c r="AQ221" i="1"/>
  <c r="F316" i="1"/>
  <c r="AL843" i="1"/>
  <c r="Y858" i="1"/>
  <c r="R306" i="1"/>
  <c r="R225" i="1"/>
  <c r="F251" i="1"/>
  <c r="CI755" i="1"/>
  <c r="AZ764" i="1"/>
  <c r="Y764" i="1"/>
  <c r="AL755" i="1"/>
  <c r="AT387" i="1"/>
  <c r="F413" i="1"/>
  <c r="AB843" i="1"/>
  <c r="O858" i="1"/>
  <c r="O185" i="1"/>
  <c r="F191" i="1"/>
  <c r="Y636" i="1"/>
  <c r="F675" i="1"/>
  <c r="AB755" i="1"/>
  <c r="O764" i="1"/>
  <c r="GP683" i="1"/>
  <c r="S465" i="1"/>
  <c r="F497" i="1"/>
  <c r="F170" i="1"/>
  <c r="AS26" i="1"/>
  <c r="CH269" i="1"/>
  <c r="AY276" i="1"/>
  <c r="F818" i="1"/>
  <c r="AZ796" i="1"/>
  <c r="AW544" i="1"/>
  <c r="F555" i="1"/>
  <c r="GM83" i="1"/>
  <c r="GP83" i="1" s="1"/>
  <c r="AZ636" i="1"/>
  <c r="F659" i="1"/>
  <c r="BB338" i="1"/>
  <c r="F525" i="1"/>
  <c r="AD269" i="1"/>
  <c r="Q276" i="1"/>
  <c r="AX185" i="1"/>
  <c r="F196" i="1"/>
  <c r="AS585" i="1"/>
  <c r="F621" i="1"/>
  <c r="AS723" i="1"/>
  <c r="AE585" i="1"/>
  <c r="R604" i="1"/>
  <c r="F407" i="1"/>
  <c r="Q387" i="1"/>
  <c r="AX888" i="1"/>
  <c r="F865" i="1"/>
  <c r="AX843" i="1"/>
  <c r="F200" i="1"/>
  <c r="AZ185" i="1"/>
  <c r="I449" i="7" l="1"/>
  <c r="I560" i="7"/>
  <c r="K208" i="7"/>
  <c r="I428" i="7"/>
  <c r="I331" i="7"/>
  <c r="I723" i="7"/>
  <c r="I108" i="7"/>
  <c r="K659" i="7"/>
  <c r="I652" i="7"/>
  <c r="K652" i="7" s="1"/>
  <c r="P337" i="8"/>
  <c r="L337" i="8"/>
  <c r="K331" i="7"/>
  <c r="P331" i="7"/>
  <c r="K560" i="7"/>
  <c r="L556" i="8"/>
  <c r="P556" i="8"/>
  <c r="P64" i="8"/>
  <c r="L64" i="8"/>
  <c r="L114" i="8"/>
  <c r="P114" i="8"/>
  <c r="K768" i="7"/>
  <c r="L609" i="8"/>
  <c r="P609" i="8"/>
  <c r="P774" i="8"/>
  <c r="L774" i="8"/>
  <c r="P493" i="8"/>
  <c r="L493" i="8"/>
  <c r="P218" i="7"/>
  <c r="I223" i="7" s="1"/>
  <c r="K218" i="7"/>
  <c r="L514" i="8"/>
  <c r="P514" i="8"/>
  <c r="K723" i="7"/>
  <c r="L351" i="8"/>
  <c r="P351" i="8"/>
  <c r="L749" i="8"/>
  <c r="P749" i="8"/>
  <c r="L729" i="8"/>
  <c r="P729" i="8"/>
  <c r="P381" i="7"/>
  <c r="K381" i="7"/>
  <c r="L365" i="8"/>
  <c r="P365" i="8"/>
  <c r="K449" i="7"/>
  <c r="P306" i="7"/>
  <c r="K306" i="7"/>
  <c r="L658" i="8"/>
  <c r="P658" i="8"/>
  <c r="GP685" i="1"/>
  <c r="CA693" i="1"/>
  <c r="P455" i="8"/>
  <c r="L455" i="8"/>
  <c r="L715" i="8"/>
  <c r="P715" i="8"/>
  <c r="L312" i="8"/>
  <c r="P312" i="8"/>
  <c r="L580" i="8"/>
  <c r="P580" i="8"/>
  <c r="K428" i="7"/>
  <c r="P147" i="8"/>
  <c r="L147" i="8"/>
  <c r="P434" i="8"/>
  <c r="L434" i="8"/>
  <c r="GP274" i="1"/>
  <c r="CD276" i="1" s="1"/>
  <c r="CA276" i="1"/>
  <c r="K753" i="7"/>
  <c r="AE30" i="1"/>
  <c r="I141" i="7"/>
  <c r="L722" i="8"/>
  <c r="P722" i="8"/>
  <c r="P53" i="8"/>
  <c r="L53" i="8"/>
  <c r="P255" i="8"/>
  <c r="L255" i="8"/>
  <c r="L742" i="8"/>
  <c r="P742" i="8"/>
  <c r="CA189" i="1"/>
  <c r="GP187" i="1"/>
  <c r="CD189" i="1" s="1"/>
  <c r="P121" i="7"/>
  <c r="K121" i="7"/>
  <c r="K402" i="7"/>
  <c r="P345" i="7"/>
  <c r="K345" i="7"/>
  <c r="L224" i="8"/>
  <c r="P224" i="8"/>
  <c r="J226" i="8" s="1"/>
  <c r="CA395" i="1"/>
  <c r="R85" i="1"/>
  <c r="P47" i="7"/>
  <c r="K47" i="7"/>
  <c r="P644" i="7"/>
  <c r="I690" i="7" s="1"/>
  <c r="K644" i="7"/>
  <c r="AE843" i="1"/>
  <c r="R858" i="1"/>
  <c r="F201" i="1"/>
  <c r="Q185" i="1"/>
  <c r="I195" i="7"/>
  <c r="K359" i="7"/>
  <c r="P359" i="7"/>
  <c r="X648" i="1"/>
  <c r="AK636" i="1"/>
  <c r="K589" i="7"/>
  <c r="K736" i="7"/>
  <c r="J201" i="8"/>
  <c r="P279" i="8"/>
  <c r="L279" i="8"/>
  <c r="R189" i="1"/>
  <c r="AE185" i="1"/>
  <c r="CD85" i="1"/>
  <c r="P249" i="7"/>
  <c r="K249" i="7"/>
  <c r="K730" i="7"/>
  <c r="I743" i="7"/>
  <c r="K609" i="7"/>
  <c r="K351" i="7"/>
  <c r="P351" i="7"/>
  <c r="AE387" i="1"/>
  <c r="R395" i="1"/>
  <c r="K523" i="7"/>
  <c r="P595" i="8"/>
  <c r="L595" i="8"/>
  <c r="P148" i="7"/>
  <c r="K148" i="7"/>
  <c r="P73" i="8"/>
  <c r="L73" i="8"/>
  <c r="P82" i="7"/>
  <c r="K82" i="7"/>
  <c r="L615" i="8"/>
  <c r="P615" i="8"/>
  <c r="CD858" i="1"/>
  <c r="P88" i="8"/>
  <c r="L88" i="8"/>
  <c r="K761" i="7"/>
  <c r="K67" i="7"/>
  <c r="P67" i="7"/>
  <c r="I487" i="7"/>
  <c r="I550" i="7"/>
  <c r="K515" i="7"/>
  <c r="L298" i="8"/>
  <c r="P298" i="8"/>
  <c r="L241" i="8"/>
  <c r="P241" i="8"/>
  <c r="L414" i="8"/>
  <c r="P414" i="8"/>
  <c r="K470" i="7"/>
  <c r="L441" i="8"/>
  <c r="P441" i="8"/>
  <c r="K498" i="7"/>
  <c r="L98" i="8"/>
  <c r="P98" i="8"/>
  <c r="K603" i="7"/>
  <c r="L736" i="8"/>
  <c r="P736" i="8"/>
  <c r="J783" i="8" s="1"/>
  <c r="L379" i="8"/>
  <c r="P379" i="8"/>
  <c r="P686" i="8"/>
  <c r="L686" i="8"/>
  <c r="P566" i="8"/>
  <c r="L566" i="8"/>
  <c r="AL465" i="1"/>
  <c r="Y482" i="1"/>
  <c r="X604" i="1"/>
  <c r="AK585" i="1"/>
  <c r="K508" i="7"/>
  <c r="AK269" i="1"/>
  <c r="X276" i="1"/>
  <c r="L292" i="8"/>
  <c r="P292" i="8"/>
  <c r="J314" i="8" s="1"/>
  <c r="K366" i="7"/>
  <c r="P366" i="7"/>
  <c r="F779" i="1"/>
  <c r="S755" i="1"/>
  <c r="P504" i="8"/>
  <c r="J546" i="8" s="1"/>
  <c r="L504" i="8"/>
  <c r="K709" i="7"/>
  <c r="L448" i="8"/>
  <c r="P448" i="8"/>
  <c r="P154" i="8"/>
  <c r="L154" i="8"/>
  <c r="K373" i="7"/>
  <c r="P373" i="7"/>
  <c r="AE342" i="1"/>
  <c r="F715" i="1"/>
  <c r="U680" i="1"/>
  <c r="L408" i="8"/>
  <c r="P408" i="8"/>
  <c r="I286" i="7"/>
  <c r="P469" i="8"/>
  <c r="L469" i="8"/>
  <c r="K574" i="7"/>
  <c r="L127" i="8"/>
  <c r="P127" i="8"/>
  <c r="P387" i="8"/>
  <c r="L387" i="8"/>
  <c r="R482" i="1"/>
  <c r="U465" i="1"/>
  <c r="F504" i="1"/>
  <c r="L372" i="8"/>
  <c r="P372" i="8"/>
  <c r="P271" i="8"/>
  <c r="L271" i="8"/>
  <c r="L622" i="8"/>
  <c r="P622" i="8"/>
  <c r="P108" i="7"/>
  <c r="K108" i="7"/>
  <c r="I58" i="7"/>
  <c r="L357" i="8"/>
  <c r="P357" i="8"/>
  <c r="P588" i="8"/>
  <c r="L588" i="8"/>
  <c r="K92" i="7"/>
  <c r="P92" i="7"/>
  <c r="Y604" i="1"/>
  <c r="AL585" i="1"/>
  <c r="J156" i="8"/>
  <c r="P235" i="7"/>
  <c r="K235" i="7"/>
  <c r="P652" i="7"/>
  <c r="CD693" i="1"/>
  <c r="AU693" i="1" s="1"/>
  <c r="L759" i="8"/>
  <c r="P759" i="8"/>
  <c r="J786" i="8" s="1"/>
  <c r="R764" i="1"/>
  <c r="F778" i="1" s="1"/>
  <c r="P650" i="8"/>
  <c r="L650" i="8"/>
  <c r="X395" i="1"/>
  <c r="AK387" i="1"/>
  <c r="K292" i="7"/>
  <c r="P292" i="7"/>
  <c r="AK680" i="1"/>
  <c r="X693" i="1"/>
  <c r="U512" i="1"/>
  <c r="U918" i="1" s="1"/>
  <c r="F417" i="1"/>
  <c r="U387" i="1"/>
  <c r="AS22" i="1"/>
  <c r="F935" i="1"/>
  <c r="E16" i="2" s="1"/>
  <c r="AS948" i="1"/>
  <c r="AW680" i="1"/>
  <c r="F699" i="1"/>
  <c r="AU395" i="1"/>
  <c r="CD387" i="1"/>
  <c r="V839" i="1"/>
  <c r="F911" i="1"/>
  <c r="AB585" i="1"/>
  <c r="O604" i="1"/>
  <c r="AV269" i="1"/>
  <c r="F281" i="1"/>
  <c r="AR395" i="1"/>
  <c r="CA387" i="1"/>
  <c r="AO22" i="1"/>
  <c r="F922" i="1"/>
  <c r="AO948" i="1"/>
  <c r="F282" i="1"/>
  <c r="AW269" i="1"/>
  <c r="CA85" i="1"/>
  <c r="O77" i="1"/>
  <c r="F87" i="1"/>
  <c r="CE77" i="1"/>
  <c r="AV85" i="1"/>
  <c r="AQ581" i="1"/>
  <c r="F733" i="1"/>
  <c r="CA755" i="1"/>
  <c r="AR764" i="1"/>
  <c r="AP581" i="1"/>
  <c r="F732" i="1"/>
  <c r="X465" i="1"/>
  <c r="F508" i="1"/>
  <c r="F278" i="1"/>
  <c r="O269" i="1"/>
  <c r="F401" i="1"/>
  <c r="AW387" i="1"/>
  <c r="O306" i="1"/>
  <c r="O225" i="1"/>
  <c r="F239" i="1"/>
  <c r="BA26" i="1"/>
  <c r="F173" i="1"/>
  <c r="BA918" i="1"/>
  <c r="Q581" i="1"/>
  <c r="F735" i="1"/>
  <c r="F834" i="1"/>
  <c r="Y796" i="1"/>
  <c r="R636" i="1"/>
  <c r="F662" i="1"/>
  <c r="AU858" i="1"/>
  <c r="CD843" i="1"/>
  <c r="T581" i="1"/>
  <c r="F744" i="1"/>
  <c r="S221" i="1"/>
  <c r="F321" i="1"/>
  <c r="AT26" i="1"/>
  <c r="F171" i="1"/>
  <c r="AT918" i="1"/>
  <c r="CD427" i="1"/>
  <c r="AU433" i="1"/>
  <c r="F290" i="1"/>
  <c r="R269" i="1"/>
  <c r="CA427" i="1"/>
  <c r="AR433" i="1"/>
  <c r="F403" i="1"/>
  <c r="AY387" i="1"/>
  <c r="T839" i="1"/>
  <c r="F909" i="1"/>
  <c r="AX30" i="1"/>
  <c r="F52" i="1"/>
  <c r="AX153" i="1"/>
  <c r="AZ30" i="1"/>
  <c r="AZ153" i="1"/>
  <c r="F56" i="1"/>
  <c r="O680" i="1"/>
  <c r="F695" i="1"/>
  <c r="W26" i="1"/>
  <c r="F177" i="1"/>
  <c r="W918" i="1"/>
  <c r="AY269" i="1"/>
  <c r="F284" i="1"/>
  <c r="AW807" i="1"/>
  <c r="CF796" i="1"/>
  <c r="R465" i="1"/>
  <c r="F496" i="1"/>
  <c r="CF636" i="1"/>
  <c r="AW648" i="1"/>
  <c r="AV858" i="1"/>
  <c r="CE843" i="1"/>
  <c r="W581" i="1"/>
  <c r="F747" i="1"/>
  <c r="F738" i="1"/>
  <c r="S581" i="1"/>
  <c r="BB18" i="1"/>
  <c r="F961" i="1"/>
  <c r="AB465" i="1"/>
  <c r="O482" i="1"/>
  <c r="GP469" i="1"/>
  <c r="CD482" i="1" s="1"/>
  <c r="CA482" i="1"/>
  <c r="W221" i="1"/>
  <c r="F330" i="1"/>
  <c r="CH843" i="1"/>
  <c r="AY858" i="1"/>
  <c r="Q888" i="1"/>
  <c r="Q843" i="1"/>
  <c r="F870" i="1"/>
  <c r="P221" i="1"/>
  <c r="F309" i="1"/>
  <c r="F402" i="1"/>
  <c r="AX387" i="1"/>
  <c r="V26" i="1"/>
  <c r="F176" i="1"/>
  <c r="V918" i="1"/>
  <c r="U581" i="1"/>
  <c r="F745" i="1"/>
  <c r="F898" i="1"/>
  <c r="AQ839" i="1"/>
  <c r="AV807" i="1"/>
  <c r="CE796" i="1"/>
  <c r="AY648" i="1"/>
  <c r="CH636" i="1"/>
  <c r="AW858" i="1"/>
  <c r="CF843" i="1"/>
  <c r="F369" i="1"/>
  <c r="R342" i="1"/>
  <c r="R512" i="1"/>
  <c r="F523" i="1"/>
  <c r="AZ338" i="1"/>
  <c r="AU237" i="1"/>
  <c r="CD225" i="1"/>
  <c r="CD77" i="1"/>
  <c r="AU85" i="1"/>
  <c r="F885" i="1"/>
  <c r="Y843" i="1"/>
  <c r="Y888" i="1"/>
  <c r="AT839" i="1"/>
  <c r="F906" i="1"/>
  <c r="R77" i="1"/>
  <c r="F99" i="1"/>
  <c r="F903" i="1"/>
  <c r="S839" i="1"/>
  <c r="F618" i="1"/>
  <c r="R585" i="1"/>
  <c r="R723" i="1"/>
  <c r="O648" i="1"/>
  <c r="AB636" i="1"/>
  <c r="AS581" i="1"/>
  <c r="F740" i="1"/>
  <c r="F533" i="1"/>
  <c r="T338" i="1"/>
  <c r="F746" i="1"/>
  <c r="V581" i="1"/>
  <c r="CF30" i="1"/>
  <c r="AW45" i="1"/>
  <c r="AS221" i="1"/>
  <c r="F323" i="1"/>
  <c r="Y221" i="1"/>
  <c r="F333" i="1"/>
  <c r="P338" i="1"/>
  <c r="F515" i="1"/>
  <c r="AX512" i="1"/>
  <c r="F397" i="1"/>
  <c r="O387" i="1"/>
  <c r="F833" i="1"/>
  <c r="X796" i="1"/>
  <c r="Q26" i="1"/>
  <c r="F165" i="1"/>
  <c r="BD22" i="1"/>
  <c r="F943" i="1"/>
  <c r="BD948" i="1"/>
  <c r="AX221" i="1"/>
  <c r="F313" i="1"/>
  <c r="F607" i="1"/>
  <c r="P723" i="1"/>
  <c r="P585" i="1"/>
  <c r="AR237" i="1"/>
  <c r="CA225" i="1"/>
  <c r="AY225" i="1"/>
  <c r="F245" i="1"/>
  <c r="AY306" i="1"/>
  <c r="AU764" i="1"/>
  <c r="CD755" i="1"/>
  <c r="P796" i="1"/>
  <c r="F810" i="1"/>
  <c r="O843" i="1"/>
  <c r="F860" i="1"/>
  <c r="O888" i="1"/>
  <c r="F532" i="1"/>
  <c r="BA338" i="1"/>
  <c r="Q636" i="1"/>
  <c r="F660" i="1"/>
  <c r="CA269" i="1"/>
  <c r="AR276" i="1"/>
  <c r="F400" i="1"/>
  <c r="AV387" i="1"/>
  <c r="AX839" i="1"/>
  <c r="F895" i="1"/>
  <c r="AR858" i="1"/>
  <c r="CA843" i="1"/>
  <c r="F707" i="1"/>
  <c r="R680" i="1"/>
  <c r="AY807" i="1"/>
  <c r="CH796" i="1"/>
  <c r="AV342" i="1"/>
  <c r="F360" i="1"/>
  <c r="AV512" i="1"/>
  <c r="AB30" i="1"/>
  <c r="O45" i="1"/>
  <c r="P636" i="1"/>
  <c r="F651" i="1"/>
  <c r="AS839" i="1"/>
  <c r="F905" i="1"/>
  <c r="U26" i="1"/>
  <c r="F175" i="1"/>
  <c r="AZ585" i="1"/>
  <c r="F615" i="1"/>
  <c r="AZ723" i="1"/>
  <c r="Y77" i="1"/>
  <c r="F112" i="1"/>
  <c r="AW342" i="1"/>
  <c r="F361" i="1"/>
  <c r="AW512" i="1"/>
  <c r="AV465" i="1"/>
  <c r="F487" i="1"/>
  <c r="AX755" i="1"/>
  <c r="F771" i="1"/>
  <c r="F288" i="1"/>
  <c r="Q269" i="1"/>
  <c r="Q306" i="1"/>
  <c r="S338" i="1"/>
  <c r="F527" i="1"/>
  <c r="BA839" i="1"/>
  <c r="F908" i="1"/>
  <c r="AW225" i="1"/>
  <c r="F243" i="1"/>
  <c r="AW306" i="1"/>
  <c r="CE585" i="1"/>
  <c r="AV604" i="1"/>
  <c r="F809" i="1"/>
  <c r="O796" i="1"/>
  <c r="R221" i="1"/>
  <c r="F320" i="1"/>
  <c r="CH77" i="1"/>
  <c r="AY85" i="1"/>
  <c r="AY755" i="1"/>
  <c r="F772" i="1"/>
  <c r="P77" i="1"/>
  <c r="F88" i="1"/>
  <c r="F439" i="1"/>
  <c r="AW427" i="1"/>
  <c r="BA581" i="1"/>
  <c r="F743" i="1"/>
  <c r="F59" i="1"/>
  <c r="R30" i="1"/>
  <c r="R153" i="1"/>
  <c r="O427" i="1"/>
  <c r="F435" i="1"/>
  <c r="S26" i="1"/>
  <c r="F168" i="1"/>
  <c r="S918" i="1"/>
  <c r="CH585" i="1"/>
  <c r="AY604" i="1"/>
  <c r="Y755" i="1"/>
  <c r="F791" i="1"/>
  <c r="GP33" i="1"/>
  <c r="CD45" i="1" s="1"/>
  <c r="CA45" i="1"/>
  <c r="AV648" i="1"/>
  <c r="CE636" i="1"/>
  <c r="AW465" i="1"/>
  <c r="F488" i="1"/>
  <c r="AU807" i="1"/>
  <c r="CD796" i="1"/>
  <c r="Y153" i="1"/>
  <c r="Y30" i="1"/>
  <c r="F72" i="1"/>
  <c r="AZ755" i="1"/>
  <c r="F775" i="1"/>
  <c r="CH30" i="1"/>
  <c r="AY45" i="1"/>
  <c r="AZ465" i="1"/>
  <c r="F493" i="1"/>
  <c r="F438" i="1"/>
  <c r="AV427" i="1"/>
  <c r="BC22" i="1"/>
  <c r="F934" i="1"/>
  <c r="BC948" i="1"/>
  <c r="CA355" i="1"/>
  <c r="GP344" i="1"/>
  <c r="CD355" i="1" s="1"/>
  <c r="CE30" i="1"/>
  <c r="AV45" i="1"/>
  <c r="AY680" i="1"/>
  <c r="F701" i="1"/>
  <c r="F406" i="1"/>
  <c r="AZ387" i="1"/>
  <c r="F899" i="1"/>
  <c r="AZ839" i="1"/>
  <c r="X153" i="1"/>
  <c r="X30" i="1"/>
  <c r="F71" i="1"/>
  <c r="F766" i="1"/>
  <c r="O755" i="1"/>
  <c r="AV680" i="1"/>
  <c r="F698" i="1"/>
  <c r="AS338" i="1"/>
  <c r="F529" i="1"/>
  <c r="F111" i="1"/>
  <c r="X77" i="1"/>
  <c r="AW85" i="1"/>
  <c r="CF77" i="1"/>
  <c r="R796" i="1"/>
  <c r="F821" i="1"/>
  <c r="GP638" i="1"/>
  <c r="CD648" i="1" s="1"/>
  <c r="CA648" i="1"/>
  <c r="U839" i="1"/>
  <c r="F910" i="1"/>
  <c r="P843" i="1"/>
  <c r="P888" i="1"/>
  <c r="F861" i="1"/>
  <c r="F317" i="1"/>
  <c r="AZ221" i="1"/>
  <c r="Q338" i="1"/>
  <c r="F524" i="1"/>
  <c r="CA796" i="1"/>
  <c r="AR807" i="1"/>
  <c r="P30" i="1"/>
  <c r="P153" i="1"/>
  <c r="F48" i="1"/>
  <c r="AY342" i="1"/>
  <c r="AY512" i="1"/>
  <c r="F363" i="1"/>
  <c r="F242" i="1"/>
  <c r="AV225" i="1"/>
  <c r="AV306" i="1"/>
  <c r="Y387" i="1"/>
  <c r="F422" i="1"/>
  <c r="CF585" i="1"/>
  <c r="AW604" i="1"/>
  <c r="AR693" i="1"/>
  <c r="CA680" i="1"/>
  <c r="Y342" i="1"/>
  <c r="F382" i="1"/>
  <c r="Y512" i="1"/>
  <c r="V338" i="1"/>
  <c r="F535" i="1"/>
  <c r="AB342" i="1"/>
  <c r="O355" i="1"/>
  <c r="F441" i="1"/>
  <c r="AY427" i="1"/>
  <c r="X342" i="1"/>
  <c r="F381" i="1"/>
  <c r="X512" i="1"/>
  <c r="AY465" i="1"/>
  <c r="F490" i="1"/>
  <c r="AQ26" i="1"/>
  <c r="F163" i="1"/>
  <c r="AQ918" i="1"/>
  <c r="F611" i="1"/>
  <c r="AX585" i="1"/>
  <c r="AX723" i="1"/>
  <c r="AP918" i="1"/>
  <c r="W839" i="1"/>
  <c r="F912" i="1"/>
  <c r="F174" i="1"/>
  <c r="T26" i="1"/>
  <c r="T918" i="1"/>
  <c r="CA604" i="1"/>
  <c r="GP587" i="1"/>
  <c r="CD604" i="1" s="1"/>
  <c r="F914" i="1"/>
  <c r="X839" i="1"/>
  <c r="I540" i="7" l="1"/>
  <c r="I220" i="7"/>
  <c r="AU276" i="1"/>
  <c r="CD269" i="1"/>
  <c r="I591" i="7"/>
  <c r="K550" i="7"/>
  <c r="CD680" i="1"/>
  <c r="J495" i="8"/>
  <c r="R387" i="1"/>
  <c r="F409" i="1"/>
  <c r="F719" i="1"/>
  <c r="X680" i="1"/>
  <c r="J600" i="8"/>
  <c r="R755" i="1"/>
  <c r="K487" i="7"/>
  <c r="J229" i="8"/>
  <c r="J164" i="8"/>
  <c r="J792" i="8"/>
  <c r="H31" i="8" s="1"/>
  <c r="J789" i="8"/>
  <c r="J129" i="8"/>
  <c r="J597" i="8"/>
  <c r="P58" i="7"/>
  <c r="I158" i="7" s="1"/>
  <c r="K58" i="7"/>
  <c r="R888" i="1"/>
  <c r="R843" i="1"/>
  <c r="F872" i="1"/>
  <c r="F534" i="1"/>
  <c r="U338" i="1"/>
  <c r="I780" i="7"/>
  <c r="K743" i="7"/>
  <c r="I594" i="7"/>
  <c r="I489" i="7"/>
  <c r="I275" i="7"/>
  <c r="F630" i="1"/>
  <c r="X585" i="1"/>
  <c r="X723" i="1"/>
  <c r="K141" i="7"/>
  <c r="P141" i="7"/>
  <c r="I150" i="7" s="1"/>
  <c r="X306" i="1"/>
  <c r="F302" i="1"/>
  <c r="X269" i="1"/>
  <c r="J639" i="8"/>
  <c r="I383" i="7"/>
  <c r="X387" i="1"/>
  <c r="F421" i="1"/>
  <c r="Y465" i="1"/>
  <c r="F509" i="1"/>
  <c r="I633" i="7"/>
  <c r="J281" i="8"/>
  <c r="J392" i="8"/>
  <c r="CD185" i="1"/>
  <c r="AU189" i="1"/>
  <c r="P286" i="7"/>
  <c r="I308" i="7" s="1"/>
  <c r="K286" i="7"/>
  <c r="F203" i="1"/>
  <c r="R185" i="1"/>
  <c r="F631" i="1"/>
  <c r="Y585" i="1"/>
  <c r="Y723" i="1"/>
  <c r="CA185" i="1"/>
  <c r="AR189" i="1"/>
  <c r="J696" i="8"/>
  <c r="F674" i="1"/>
  <c r="X636" i="1"/>
  <c r="J389" i="8"/>
  <c r="AU427" i="1"/>
  <c r="F452" i="1"/>
  <c r="F866" i="1"/>
  <c r="AY888" i="1"/>
  <c r="AY843" i="1"/>
  <c r="F90" i="1"/>
  <c r="AV77" i="1"/>
  <c r="F915" i="1"/>
  <c r="Y839" i="1"/>
  <c r="AU269" i="1"/>
  <c r="F295" i="1"/>
  <c r="F308" i="1"/>
  <c r="O221" i="1"/>
  <c r="AU387" i="1"/>
  <c r="F414" i="1"/>
  <c r="CD30" i="1"/>
  <c r="AU45" i="1"/>
  <c r="AW221" i="1"/>
  <c r="F312" i="1"/>
  <c r="R581" i="1"/>
  <c r="F737" i="1"/>
  <c r="AZ26" i="1"/>
  <c r="F164" i="1"/>
  <c r="AZ918" i="1"/>
  <c r="F304" i="1"/>
  <c r="AR269" i="1"/>
  <c r="AU648" i="1"/>
  <c r="CD636" i="1"/>
  <c r="F265" i="1"/>
  <c r="AR225" i="1"/>
  <c r="AR306" i="1"/>
  <c r="CA77" i="1"/>
  <c r="AR85" i="1"/>
  <c r="AW77" i="1"/>
  <c r="F91" i="1"/>
  <c r="AZ581" i="1"/>
  <c r="F734" i="1"/>
  <c r="F484" i="1"/>
  <c r="O465" i="1"/>
  <c r="CA30" i="1"/>
  <c r="AR45" i="1"/>
  <c r="AY338" i="1"/>
  <c r="F520" i="1"/>
  <c r="Y338" i="1"/>
  <c r="F539" i="1"/>
  <c r="F256" i="1"/>
  <c r="AU225" i="1"/>
  <c r="AU306" i="1"/>
  <c r="F890" i="1"/>
  <c r="O839" i="1"/>
  <c r="F721" i="1"/>
  <c r="AR680" i="1"/>
  <c r="AV30" i="1"/>
  <c r="F50" i="1"/>
  <c r="AV153" i="1"/>
  <c r="R338" i="1"/>
  <c r="F526" i="1"/>
  <c r="AU843" i="1"/>
  <c r="F877" i="1"/>
  <c r="AU888" i="1"/>
  <c r="AO18" i="1"/>
  <c r="F952" i="1"/>
  <c r="AT22" i="1"/>
  <c r="AT948" i="1"/>
  <c r="F936" i="1"/>
  <c r="F16" i="2" s="1"/>
  <c r="F18" i="2" s="1"/>
  <c r="O30" i="1"/>
  <c r="O153" i="1"/>
  <c r="F47" i="1"/>
  <c r="F609" i="1"/>
  <c r="AV585" i="1"/>
  <c r="AV723" i="1"/>
  <c r="F160" i="1"/>
  <c r="AX26" i="1"/>
  <c r="AX918" i="1"/>
  <c r="P26" i="1"/>
  <c r="F156" i="1"/>
  <c r="P918" i="1"/>
  <c r="AX338" i="1"/>
  <c r="F519" i="1"/>
  <c r="S22" i="1"/>
  <c r="F933" i="1"/>
  <c r="S948" i="1"/>
  <c r="Y26" i="1"/>
  <c r="F180" i="1"/>
  <c r="Y918" i="1"/>
  <c r="BD18" i="1"/>
  <c r="F973" i="1"/>
  <c r="W22" i="1"/>
  <c r="W948" i="1"/>
  <c r="F942" i="1"/>
  <c r="AU680" i="1"/>
  <c r="F712" i="1"/>
  <c r="O585" i="1"/>
  <c r="F606" i="1"/>
  <c r="O723" i="1"/>
  <c r="CA636" i="1"/>
  <c r="AR648" i="1"/>
  <c r="V22" i="1"/>
  <c r="F941" i="1"/>
  <c r="V948" i="1"/>
  <c r="F835" i="1"/>
  <c r="AR796" i="1"/>
  <c r="AW796" i="1"/>
  <c r="F813" i="1"/>
  <c r="F815" i="1"/>
  <c r="AY796" i="1"/>
  <c r="F610" i="1"/>
  <c r="AW585" i="1"/>
  <c r="AW723" i="1"/>
  <c r="AU355" i="1"/>
  <c r="CD342" i="1"/>
  <c r="F93" i="1"/>
  <c r="AY77" i="1"/>
  <c r="U22" i="1"/>
  <c r="F940" i="1"/>
  <c r="U948" i="1"/>
  <c r="F461" i="1"/>
  <c r="AR427" i="1"/>
  <c r="F656" i="1"/>
  <c r="AY636" i="1"/>
  <c r="AW636" i="1"/>
  <c r="F654" i="1"/>
  <c r="AU77" i="1"/>
  <c r="F104" i="1"/>
  <c r="AX581" i="1"/>
  <c r="F730" i="1"/>
  <c r="CA465" i="1"/>
  <c r="AR482" i="1"/>
  <c r="CD465" i="1"/>
  <c r="AU482" i="1"/>
  <c r="CD585" i="1"/>
  <c r="AU604" i="1"/>
  <c r="X338" i="1"/>
  <c r="F538" i="1"/>
  <c r="CA342" i="1"/>
  <c r="AR355" i="1"/>
  <c r="AU796" i="1"/>
  <c r="F826" i="1"/>
  <c r="F167" i="1"/>
  <c r="R26" i="1"/>
  <c r="Q221" i="1"/>
  <c r="F318" i="1"/>
  <c r="AR843" i="1"/>
  <c r="AR888" i="1"/>
  <c r="F886" i="1"/>
  <c r="AS18" i="1"/>
  <c r="F965" i="1"/>
  <c r="I21" i="7" s="1"/>
  <c r="F900" i="1"/>
  <c r="Q839" i="1"/>
  <c r="AV636" i="1"/>
  <c r="F653" i="1"/>
  <c r="AV888" i="1"/>
  <c r="F863" i="1"/>
  <c r="AV843" i="1"/>
  <c r="AY30" i="1"/>
  <c r="AY153" i="1"/>
  <c r="F53" i="1"/>
  <c r="O636" i="1"/>
  <c r="F650" i="1"/>
  <c r="BA22" i="1"/>
  <c r="F938" i="1"/>
  <c r="BA948" i="1"/>
  <c r="O512" i="1"/>
  <c r="F357" i="1"/>
  <c r="O342" i="1"/>
  <c r="AV796" i="1"/>
  <c r="F812" i="1"/>
  <c r="X26" i="1"/>
  <c r="F179" i="1"/>
  <c r="AP22" i="1"/>
  <c r="AP948" i="1"/>
  <c r="F927" i="1"/>
  <c r="G16" i="2" s="1"/>
  <c r="G18" i="2" s="1"/>
  <c r="AW338" i="1"/>
  <c r="F518" i="1"/>
  <c r="AV338" i="1"/>
  <c r="F517" i="1"/>
  <c r="AY585" i="1"/>
  <c r="AY723" i="1"/>
  <c r="F612" i="1"/>
  <c r="P581" i="1"/>
  <c r="F726" i="1"/>
  <c r="AQ22" i="1"/>
  <c r="AQ948" i="1"/>
  <c r="F928" i="1"/>
  <c r="CA585" i="1"/>
  <c r="AR604" i="1"/>
  <c r="BC18" i="1"/>
  <c r="F964" i="1"/>
  <c r="F783" i="1"/>
  <c r="AU755" i="1"/>
  <c r="Q918" i="1"/>
  <c r="AW30" i="1"/>
  <c r="F51" i="1"/>
  <c r="AW153" i="1"/>
  <c r="AW888" i="1"/>
  <c r="F864" i="1"/>
  <c r="AW843" i="1"/>
  <c r="AR387" i="1"/>
  <c r="F423" i="1"/>
  <c r="E18" i="2"/>
  <c r="T22" i="1"/>
  <c r="F939" i="1"/>
  <c r="T948" i="1"/>
  <c r="AV221" i="1"/>
  <c r="F311" i="1"/>
  <c r="P839" i="1"/>
  <c r="F891" i="1"/>
  <c r="AY221" i="1"/>
  <c r="F314" i="1"/>
  <c r="AR755" i="1"/>
  <c r="F792" i="1"/>
  <c r="I777" i="7" l="1"/>
  <c r="F902" i="1"/>
  <c r="R839" i="1"/>
  <c r="I386" i="7"/>
  <c r="R918" i="1"/>
  <c r="I786" i="7"/>
  <c r="AR185" i="1"/>
  <c r="F217" i="1"/>
  <c r="F208" i="1"/>
  <c r="AU185" i="1"/>
  <c r="X221" i="1"/>
  <c r="F332" i="1"/>
  <c r="I123" i="7"/>
  <c r="X918" i="1"/>
  <c r="Y581" i="1"/>
  <c r="F750" i="1"/>
  <c r="F749" i="1"/>
  <c r="X581" i="1"/>
  <c r="AT18" i="1"/>
  <c r="F966" i="1"/>
  <c r="I22" i="7" s="1"/>
  <c r="AR221" i="1"/>
  <c r="F334" i="1"/>
  <c r="F907" i="1"/>
  <c r="AU839" i="1"/>
  <c r="AU342" i="1"/>
  <c r="F374" i="1"/>
  <c r="AU512" i="1"/>
  <c r="AP18" i="1"/>
  <c r="F957" i="1"/>
  <c r="I23" i="7" s="1"/>
  <c r="F383" i="1"/>
  <c r="AR342" i="1"/>
  <c r="AR512" i="1"/>
  <c r="AU221" i="1"/>
  <c r="F325" i="1"/>
  <c r="O581" i="1"/>
  <c r="F725" i="1"/>
  <c r="AW581" i="1"/>
  <c r="F729" i="1"/>
  <c r="AR723" i="1"/>
  <c r="AR585" i="1"/>
  <c r="F632" i="1"/>
  <c r="AR30" i="1"/>
  <c r="F73" i="1"/>
  <c r="AR153" i="1"/>
  <c r="AW839" i="1"/>
  <c r="F894" i="1"/>
  <c r="Y22" i="1"/>
  <c r="F945" i="1"/>
  <c r="Y948" i="1"/>
  <c r="AX22" i="1"/>
  <c r="F925" i="1"/>
  <c r="AX948" i="1"/>
  <c r="V18" i="1"/>
  <c r="F971" i="1"/>
  <c r="F896" i="1"/>
  <c r="AY839" i="1"/>
  <c r="F510" i="1"/>
  <c r="AR465" i="1"/>
  <c r="T18" i="1"/>
  <c r="F969" i="1"/>
  <c r="F161" i="1"/>
  <c r="AY26" i="1"/>
  <c r="AY918" i="1"/>
  <c r="X22" i="1"/>
  <c r="X948" i="1"/>
  <c r="F944" i="1"/>
  <c r="AQ18" i="1"/>
  <c r="F958" i="1"/>
  <c r="W18" i="1"/>
  <c r="F972" i="1"/>
  <c r="AZ22" i="1"/>
  <c r="F929" i="1"/>
  <c r="AZ948" i="1"/>
  <c r="AV26" i="1"/>
  <c r="F158" i="1"/>
  <c r="AV918" i="1"/>
  <c r="AW26" i="1"/>
  <c r="F159" i="1"/>
  <c r="AW918" i="1"/>
  <c r="O26" i="1"/>
  <c r="F155" i="1"/>
  <c r="O918" i="1"/>
  <c r="R22" i="1"/>
  <c r="F932" i="1"/>
  <c r="J16" i="2" s="1"/>
  <c r="J18" i="2" s="1"/>
  <c r="R948" i="1"/>
  <c r="O338" i="1"/>
  <c r="F514" i="1"/>
  <c r="AU585" i="1"/>
  <c r="F623" i="1"/>
  <c r="AU723" i="1"/>
  <c r="BA18" i="1"/>
  <c r="F968" i="1"/>
  <c r="F501" i="1"/>
  <c r="AU465" i="1"/>
  <c r="S18" i="1"/>
  <c r="F963" i="1"/>
  <c r="P22" i="1"/>
  <c r="F921" i="1"/>
  <c r="P948" i="1"/>
  <c r="F667" i="1"/>
  <c r="AU636" i="1"/>
  <c r="AV839" i="1"/>
  <c r="F893" i="1"/>
  <c r="AV581" i="1"/>
  <c r="F728" i="1"/>
  <c r="AY581" i="1"/>
  <c r="F731" i="1"/>
  <c r="U18" i="1"/>
  <c r="F970" i="1"/>
  <c r="Q22" i="1"/>
  <c r="Q948" i="1"/>
  <c r="F930" i="1"/>
  <c r="AR839" i="1"/>
  <c r="F916" i="1"/>
  <c r="AR636" i="1"/>
  <c r="F676" i="1"/>
  <c r="F113" i="1"/>
  <c r="AR77" i="1"/>
  <c r="AU30" i="1"/>
  <c r="AU153" i="1"/>
  <c r="F64" i="1"/>
  <c r="I20" i="7" l="1"/>
  <c r="J789" i="7"/>
  <c r="AW22" i="1"/>
  <c r="AW948" i="1"/>
  <c r="F924" i="1"/>
  <c r="AR338" i="1"/>
  <c r="F540" i="1"/>
  <c r="AU338" i="1"/>
  <c r="F531" i="1"/>
  <c r="X18" i="1"/>
  <c r="F974" i="1"/>
  <c r="AZ18" i="1"/>
  <c r="F959" i="1"/>
  <c r="Y18" i="1"/>
  <c r="F975" i="1"/>
  <c r="AV22" i="1"/>
  <c r="AV948" i="1"/>
  <c r="F923" i="1"/>
  <c r="AU581" i="1"/>
  <c r="F742" i="1"/>
  <c r="R18" i="1"/>
  <c r="F962" i="1"/>
  <c r="I25" i="7" s="1"/>
  <c r="O22" i="1"/>
  <c r="O948" i="1"/>
  <c r="F920" i="1"/>
  <c r="Q18" i="1"/>
  <c r="F960" i="1"/>
  <c r="F172" i="1"/>
  <c r="AU26" i="1"/>
  <c r="AU918" i="1"/>
  <c r="AX18" i="1"/>
  <c r="F955" i="1"/>
  <c r="AY22" i="1"/>
  <c r="AY948" i="1"/>
  <c r="F926" i="1"/>
  <c r="AR26" i="1"/>
  <c r="F181" i="1"/>
  <c r="AR918" i="1"/>
  <c r="AR581" i="1"/>
  <c r="F751" i="1"/>
  <c r="P18" i="1"/>
  <c r="F951" i="1"/>
  <c r="AY18" i="1" l="1"/>
  <c r="F956" i="1"/>
  <c r="AU22" i="1"/>
  <c r="AU948" i="1"/>
  <c r="F937" i="1"/>
  <c r="H16" i="2" s="1"/>
  <c r="AV18" i="1"/>
  <c r="F953" i="1"/>
  <c r="O18" i="1"/>
  <c r="F950" i="1"/>
  <c r="AR22" i="1"/>
  <c r="AR948" i="1"/>
  <c r="F946" i="1"/>
  <c r="AW18" i="1"/>
  <c r="F954" i="1"/>
  <c r="AR18" i="1" l="1"/>
  <c r="F976" i="1"/>
  <c r="F977" i="1" s="1"/>
  <c r="H18" i="2"/>
  <c r="I16" i="2"/>
  <c r="I18" i="2" s="1"/>
  <c r="AU18" i="1"/>
  <c r="F967" i="1"/>
  <c r="I24" i="7" s="1"/>
  <c r="F979" i="1" l="1"/>
</calcChain>
</file>

<file path=xl/sharedStrings.xml><?xml version="1.0" encoding="utf-8"?>
<sst xmlns="http://schemas.openxmlformats.org/spreadsheetml/2006/main" count="12392" uniqueCount="791">
  <si>
    <t>Smeta.RU  (495) 974-1589</t>
  </si>
  <si>
    <t>_PS_</t>
  </si>
  <si>
    <t>Smeta.RU</t>
  </si>
  <si>
    <t/>
  </si>
  <si>
    <t>СН_7.3_на 4 мес. (10%) испр.</t>
  </si>
  <si>
    <t>Сметные нормы списания</t>
  </si>
  <si>
    <t>Коды ОКП для СН-2012 Выпуск № 5 (в ценах на 01.10.2025 г)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</si>
  <si>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</si>
  <si>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</si>
  <si>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</si>
  <si>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</si>
  <si>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Новый раздел</t>
  </si>
  <si>
    <t>1. Система водоснабжения и водоотведение.</t>
  </si>
  <si>
    <t>Новый подраздел</t>
  </si>
  <si>
    <t>Сантехника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</si>
  <si>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</si>
  <si>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</si>
  <si>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10 шт.</t>
  </si>
  <si>
    <t>СН-2012.1 Выпуск № 5 (в текущих ценах по состоянию на 01.10.2025 г.). 1.16-2201-1-1/1</t>
  </si>
  <si>
    <t>*17</t>
  </si>
  <si>
    <t>СН-2012</t>
  </si>
  <si>
    <t>Подрядные работы, гл. 1-5,7</t>
  </si>
  <si>
    <t>работа</t>
  </si>
  <si>
    <t>1</t>
  </si>
  <si>
    <t>1.16-3201-2-1/1</t>
  </si>
  <si>
    <t>Укрепление расшатавшихся санитарно-технических приборов - умывальники</t>
  </si>
  <si>
    <t>100 шт.</t>
  </si>
  <si>
    <t>СН-2012.1 Выпуск № 5 (в текущих ценах по состоянию на 01.10.2025 г.). 1.16-3201-2-1/1</t>
  </si>
  <si>
    <t>2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</si>
  <si>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</si>
  <si>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</si>
  <si>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</si>
  <si>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3</t>
  </si>
  <si>
    <t>1.23-2103-41-1/1</t>
  </si>
  <si>
    <t>Техническое обслуживание регулирующего клапана / Смеситель</t>
  </si>
  <si>
    <t>шт.</t>
  </si>
  <si>
    <t>СН-2012.1 Выпуск № 5 (в текущих ценах по состоянию на 01.10.2025 г.). 1.23-2103-41-1/1</t>
  </si>
  <si>
    <t>4</t>
  </si>
  <si>
    <t>1.16-3201-1-1/1</t>
  </si>
  <si>
    <t>Регулировка смывного бачка</t>
  </si>
  <si>
    <t>100 приборов</t>
  </si>
  <si>
    <t>СН-2012.1 Выпуск № 5 (в текущих ценах по состоянию на 01.10.2025 г.). 1.16-3201-1-1/1</t>
  </si>
  <si>
    <t>5</t>
  </si>
  <si>
    <t>1.16-2203-1-1/1</t>
  </si>
  <si>
    <t>Прочистка сифонов</t>
  </si>
  <si>
    <t>СН-2012.1 Выпуск № 5 (в текущих ценах по состоянию на 01.10.2025 г.). 1.16-2203-1-1/1</t>
  </si>
  <si>
    <t>)*4</t>
  </si>
  <si>
    <t>6</t>
  </si>
  <si>
    <t>1.21-2303-24-1/1</t>
  </si>
  <si>
    <t>Техническое обслуживание электроводонагревателей объемом до 80 литров</t>
  </si>
  <si>
    <t>СН-2012.1 Выпуск № 5 (в текущих ценах по состоянию на 01.10.2025 г.). 1.21-2303-24-1/1</t>
  </si>
  <si>
    <t>Насосная  станция  Espa  Tecnoplus  15  4M  Espa</t>
  </si>
  <si>
    <t>7</t>
  </si>
  <si>
    <t>1.24-2103-17-1/1</t>
  </si>
  <si>
    <t>Техническое обслуживание центробежных консольных насосов</t>
  </si>
  <si>
    <t>СН-2012.1 Выпуск № 5 (в текущих ценах по состоянию на 01.10.2025 г.). 1.24-2103-17-1/1</t>
  </si>
  <si>
    <t>*2</t>
  </si>
  <si>
    <t>8</t>
  </si>
  <si>
    <t>1.15-2203-9-1/1</t>
  </si>
  <si>
    <t>Техническое обслуживание клапанов обратных фланцевых диаметром 50 мм</t>
  </si>
  <si>
    <t>СН-2012.1 Выпуск № 5 (в текущих ценах по состоянию на 01.10.2025 г.). 1.15-2203-9-1/1</t>
  </si>
  <si>
    <t>9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</si>
  <si>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</si>
  <si>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блок контроля потока насосной станции</t>
  </si>
  <si>
    <t>СН-2012.1 Выпуск № 5 (в текущих ценах по состоянию на 01.10.2025 г.). 1.23-2303-5-1/1</t>
  </si>
  <si>
    <t>10</t>
  </si>
  <si>
    <t>1.17-2103-14-6/1</t>
  </si>
  <si>
    <t>Техническое обслуживание мембранного расширительного бака объемом 1000 л</t>
  </si>
  <si>
    <t>СН-2012.1 Выпуск № 5 (в текущих ценах по состоянию на 01.10.2025 г.). 1.17-2103-14-6/1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</si>
  <si>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</si>
  <si>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</si>
  <si>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</si>
  <si>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</si>
  <si>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</si>
  <si>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</si>
  <si>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</si>
  <si>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</si>
  <si>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</si>
  <si>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</si>
  <si>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</si>
  <si>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</si>
  <si>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</si>
  <si>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</si>
  <si>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</si>
  <si>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</si>
  <si>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</si>
  <si>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</si>
  <si>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</si>
  <si>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</si>
  <si>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</si>
  <si>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</si>
  <si>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</si>
  <si>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</si>
  <si>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</si>
  <si>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</si>
  <si>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</si>
  <si>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</si>
  <si>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</si>
  <si>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</si>
  <si>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</si>
  <si>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</si>
  <si>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</si>
  <si>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</si>
  <si>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</si>
  <si>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</si>
  <si>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</si>
  <si>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</si>
  <si>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</si>
  <si>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</si>
  <si>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</si>
  <si>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</si>
  <si>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</si>
  <si>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</si>
  <si>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</si>
  <si>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</si>
  <si>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</si>
  <si>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</si>
  <si>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</si>
  <si>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</si>
  <si>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</si>
  <si>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</si>
  <si>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</si>
  <si>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</si>
  <si>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Водопровод</t>
  </si>
  <si>
    <t>11</t>
  </si>
  <si>
    <t>Техническое обслуживание регулирующего клапана / Клапан  электромагнитный  1/2'  СК-11-15  РОСМА</t>
  </si>
  <si>
    <t>12</t>
  </si>
  <si>
    <t>1.23-2303-4-4/1</t>
  </si>
  <si>
    <t>Техническое обслуживание средств автоматизации, механизмы электрические однооборотные МЭО, ИМ/ Электромагнитный привод для Клапан  электромагнитный  1/2'  СК-11-15  РОСМА</t>
  </si>
  <si>
    <t>СН-2012.1 Выпуск № 5 (в текущих ценах по состоянию на 01.10.2025 г.). 1.23-2303-4-4/1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</si>
  <si>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</si>
  <si>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</si>
  <si>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</si>
  <si>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</si>
  <si>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*4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</si>
  <si>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</si>
  <si>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</si>
  <si>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</si>
  <si>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13</t>
  </si>
  <si>
    <t>1.15-2203-7-1/1</t>
  </si>
  <si>
    <t>Техническое обслуживание крана шарового латунного никелированного диаметром до 25 мм</t>
  </si>
  <si>
    <t>СН-2012.1 Выпуск № 5 (в текущих ценах по состоянию на 01.10.2025 г.). 1.15-2203-7-1/1</t>
  </si>
  <si>
    <t>Канализация</t>
  </si>
  <si>
    <t>1.16-3101-3-1/1</t>
  </si>
  <si>
    <t>Прочистка канализационной сети внутренней</t>
  </si>
  <si>
    <t>СН-2012.1 Выпуск № 5 (в текущих ценах по состоянию на 01.10.2025 г.). 1.16-3101-3-1/1</t>
  </si>
  <si>
    <t>1.16-2101-2-1/1</t>
  </si>
  <si>
    <t>Осмотр чугунных канализационных ревизий и прочисток</t>
  </si>
  <si>
    <t>СН-2012.1 Выпуск № 5 (в текущих ценах по состоянию на 01.10.2025 г.). 1.16-2101-2-1/1</t>
  </si>
  <si>
    <t>2. Внутренние сети отопления</t>
  </si>
  <si>
    <t>14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</si>
  <si>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</si>
  <si>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кВт/ Электрический конвектор</t>
  </si>
  <si>
    <t>СН-2012.1 Выпуск № 5 (в текущих ценах по состоянию на 01.10.2025 г.). 1.21-2303-50-1/1</t>
  </si>
  <si>
    <t>3. Вентиляция и кондиционирование</t>
  </si>
  <si>
    <t>Вентиляция</t>
  </si>
  <si>
    <t>1.18-2501-4-1/1</t>
  </si>
  <si>
    <t>Технический осмотр воздухораспределительных устройств с передвижных подмостей - сопла сферического, диффузора</t>
  </si>
  <si>
    <t>СН-2012.1 Выпуск № 5 (в текущих ценах по состоянию на 01.10.2025 г.). 1.18-2501-4-1/1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</si>
  <si>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</si>
  <si>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</si>
  <si>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</si>
  <si>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</si>
  <si>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</si>
  <si>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</si>
  <si>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</si>
  <si>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1.18-2403-8-1/1</t>
  </si>
  <si>
    <t>Техническое обслуживание и ремонт в течение года вытяжных установок производительностью по воздуху до 2000 м3/ч</t>
  </si>
  <si>
    <t>установка</t>
  </si>
  <si>
    <t>СН-2012.1 Выпуск № 5 (в текущих ценах по состоянию на 01.10.2025 г.). 1.18-2403-8-1/1</t>
  </si>
  <si>
    <t>1.18-2403-20-1/1</t>
  </si>
  <si>
    <t>Техническое обслуживание вытяжных установок производительностью до 5000 м3/ч - ежемесячное</t>
  </si>
  <si>
    <t>СН-2012.1 Выпуск № 5 (в текущих ценах по состоянию на 01.10.2025 г.). 1.18-2403-20-1/1</t>
  </si>
  <si>
    <t>15</t>
  </si>
  <si>
    <t>1.18-2403-20-3/1</t>
  </si>
  <si>
    <t>Техническое обслуживание вытяжных установок производительностью до 5000 м3/ч - ежеквартальное</t>
  </si>
  <si>
    <t>СН-2012.1 Выпуск № 5 (в текущих ценах по состоянию на 01.10.2025 г.). 1.18-2403-20-3/1</t>
  </si>
  <si>
    <t>1.18-2403-20-5/1</t>
  </si>
  <si>
    <t>Техническое обслуживание вытяжных установок производительностью до 5000 м3/ч - годовое</t>
  </si>
  <si>
    <t>СН-2012.1 Выпуск № 5 (в текущих ценах по состоянию на 01.10.2025 г.). 1.18-2403-20-5/1</t>
  </si>
  <si>
    <t>1.18-2303-1-1/1</t>
  </si>
  <si>
    <t>Техническое обслуживание в течение года тепловых завес с автоматикой производительностью по воздуху до 5000 м3/ч</t>
  </si>
  <si>
    <t>СН-2012.1 Выпуск № 5 (в текущих ценах по состоянию на 01.10.2025 г.). 1.18-2303-1-1/1</t>
  </si>
  <si>
    <t>16</t>
  </si>
  <si>
    <t>1.18-2303-6-3/1</t>
  </si>
  <si>
    <t>Техническое обслуживание тепловых завес вертикальных с водяным теплообменником для проемов до 6 м, высота завесы до 2,5 м</t>
  </si>
  <si>
    <t>СН-2012.1 Выпуск № 5 (в текущих ценах по состоянию на 01.10.2025 г.). 1.18-2303-6-3/1</t>
  </si>
  <si>
    <t>Холодоснабжение</t>
  </si>
  <si>
    <t>1.18-2403-18-1/1</t>
  </si>
  <si>
    <t>Техническое обслуживание наружных блоков сплит систем мощностью до 10 кВт - ежемесячное</t>
  </si>
  <si>
    <t>1 блок</t>
  </si>
  <si>
    <t>СН-2012.1 Выпуск № 5 (в текущих ценах по состоянию на 01.10.2025 г.). 1.18-2403-18-1/1</t>
  </si>
  <si>
    <t>*3</t>
  </si>
  <si>
    <t>17</t>
  </si>
  <si>
    <t>1.18-2403-18-3/1</t>
  </si>
  <si>
    <t>Техническое обслуживание наружных блоков сплит систем мощностью до 10 кВт - полугодовое</t>
  </si>
  <si>
    <t>СН-2012.1 Выпуск № 5 (в текущих ценах по состоянию на 01.10.2025 г.). 1.18-2403-18-3/1</t>
  </si>
  <si>
    <t>1.18-2403-19-2/1</t>
  </si>
  <si>
    <t>Техническое обслуживание внутренних настенных блоков сплит систем мощностью до 7 кВт - ежемесячное</t>
  </si>
  <si>
    <t>СН-2012.1 Выпуск № 5 (в текущих ценах по состоянию на 01.10.2025 г.). 1.18-2403-19-2/1</t>
  </si>
  <si>
    <t>18</t>
  </si>
  <si>
    <t>1.18-2403-19-5/1</t>
  </si>
  <si>
    <t>Техническое обслуживание внутренних настенных блоков сплит систем мощностью до 7 кВт - полугодовое</t>
  </si>
  <si>
    <t>СН-2012.1 Выпуск № 5 (в текущих ценах по состоянию на 01.10.2025 г.). 1.18-2403-19-5/1</t>
  </si>
  <si>
    <t>4. Система электроснабжения</t>
  </si>
  <si>
    <t>Силовое электрооборудование</t>
  </si>
  <si>
    <t>19</t>
  </si>
  <si>
    <t>1.21-2203-2-5/1</t>
  </si>
  <si>
    <t>Техническое обслуживание силового распределительного пункта с установочными автоматами, число групп 12 / ЩРВ</t>
  </si>
  <si>
    <t>СН-2012.1 Выпуск № 5 (в текущих ценах по состоянию на 01.10.2025 г.). 1.21-2203-2-5/1</t>
  </si>
  <si>
    <t>1.21-2201-2-5/1</t>
  </si>
  <si>
    <t>Технический осмотр силового распределительного пункта с установочными автоматами, число групп 12 / ЩРВ</t>
  </si>
  <si>
    <t>СН-2012.1 Выпуск № 5 (в текущих ценах по состоянию на 01.10.2025 г.). 1.21-2201-2-5/1</t>
  </si>
  <si>
    <t>*16</t>
  </si>
  <si>
    <t>20</t>
  </si>
  <si>
    <t>1.21-2203-2-3/1</t>
  </si>
  <si>
    <t>Техническое обслуживание силового распределительного пункта с установочными автоматами, число групп 8 / ППУ</t>
  </si>
  <si>
    <t>СН-2012.1 Выпуск № 5 (в текущих ценах по состоянию на 01.10.2025 г.). 1.21-2203-2-3/1</t>
  </si>
  <si>
    <t>21</t>
  </si>
  <si>
    <t>1.21-2201-2-3/1</t>
  </si>
  <si>
    <t>Технический осмотр силового распределительного пункта с установочными автоматами, число групп 8 / ППУ</t>
  </si>
  <si>
    <t>СН-2012.1 Выпуск № 5 (в текущих ценах по состоянию на 01.10.2025 г.). 1.21-2201-2-3/1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</si>
  <si>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</si>
  <si>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</si>
  <si>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</si>
  <si>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22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</si>
  <si>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</si>
  <si>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</si>
  <si>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</si>
  <si>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</si>
  <si>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</si>
  <si>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СН-2012.1 Выпуск № 5 (в текущих ценах по состоянию на 01.10.2025 г.). 1.21-2301-22-1/1</t>
  </si>
  <si>
    <t>23</t>
  </si>
  <si>
    <t>1.20-2103-24-1/1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</si>
  <si>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t>
  </si>
  <si>
    <t>СН-2012.1 Выпуск № 5 (в текущих ценах по состоянию на 01.10.2025 г.). 1.20-2103-24-1/1</t>
  </si>
  <si>
    <t>24</t>
  </si>
  <si>
    <t>1.21-2103-9-2/1</t>
  </si>
  <si>
    <t>Техническое обслуживание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</si>
  <si>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</si>
  <si>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</si>
  <si>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</t>
  </si>
  <si>
    <t>СН-2012.1 Выпуск № 5 (в текущих ценах по состоянию на 01.10.2025 г.). 1.21-2101-1-2/1</t>
  </si>
  <si>
    <t>Система электрического обогрева кровли и водостоков.</t>
  </si>
  <si>
    <t>25</t>
  </si>
  <si>
    <t>26</t>
  </si>
  <si>
    <t>1.23-2103-9-8/1</t>
  </si>
  <si>
    <t>Техническое обслуживание приборов для измерения температуры, термопреобразователи сопротивления, тип: ТСП-0879, ТСП-1079, ТСМ-0879, ТСМ-0979 /Термопреобразователь ДТС014-РТ1000.В2.25/1</t>
  </si>
  <si>
    <t>СН-2012.1 Выпуск № 5 (в текущих ценах по состоянию на 01.10.2025 г.). 1.23-2103-9-8/1</t>
  </si>
  <si>
    <t>27</t>
  </si>
  <si>
    <t>1.23-2103-15-1/1</t>
  </si>
  <si>
    <t>Техническое обслуживание сигнализатора уровня /Датчик осадков КСТ-020 3,0</t>
  </si>
  <si>
    <t>СН-2012.1 Выпуск № 5 (в текущих ценах по состоянию на 01.10.2025 г.). 1.23-2103-15-1/1</t>
  </si>
  <si>
    <t>28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</si>
  <si>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</si>
  <si>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</si>
  <si>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</si>
  <si>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Молниезащита, заземление и уравнивание потенциалов</t>
  </si>
  <si>
    <t>29</t>
  </si>
  <si>
    <t>1.21-2103-3-1/1</t>
  </si>
  <si>
    <t>Техническое обслуживание сетей заземления магистральных,</t>
  </si>
  <si>
    <t>СН-2012.1 Выпуск № 5 (в текущих ценах по состоянию на 01.10.2025 г.). 1.21-2103-3-1/1</t>
  </si>
  <si>
    <t>1.21-2101-7-1/1</t>
  </si>
  <si>
    <t>Технический осмотр сетей заземления магистральных</t>
  </si>
  <si>
    <t>СН-2012.1 Выпуск № 5 (в текущих ценах по состоянию на 01.10.2025 г.). 1.21-2101-7-1/1</t>
  </si>
  <si>
    <t>1.21-2303-31-1/1</t>
  </si>
  <si>
    <t>Техническое обслуживание коробки клеммной соединительной, с количеством клемм до 20</t>
  </si>
  <si>
    <t>СН-2012.1 Выпуск № 5 (в текущих ценах по состоянию на 01.10.2025 г.). 1.21-2303-31-1/1</t>
  </si>
  <si>
    <t>Архитектурное освещение фасада</t>
  </si>
  <si>
    <t>30</t>
  </si>
  <si>
    <t>1.20-2203-1-3/1</t>
  </si>
  <si>
    <t>Техническое обслуживание щита осветительного группового с установочными автоматами, число групп 6</t>
  </si>
  <si>
    <t>СН-2012.1 Выпуск № 5 (в текущих ценах по состоянию на 01.10.2025 г.). 1.20-2203-1-3/1</t>
  </si>
  <si>
    <t>1.20-2201-1-3/1</t>
  </si>
  <si>
    <t>Осмотр щита осветительного группового с установочными автоматами, число групп 6</t>
  </si>
  <si>
    <t>СН-2012.1 Выпуск № 5 (в текущих ценах по состоянию на 01.10.2025 г.). 1.20-2201-1-3/1</t>
  </si>
  <si>
    <t>31</t>
  </si>
  <si>
    <t>1.23-2103-3-1/1</t>
  </si>
  <si>
    <t>Техническое обслуживание реле времени, реле теплового /Реле времени астрономическое PCZ—525—3</t>
  </si>
  <si>
    <t>СН-2012.1 Выпуск № 5 (в текущих ценах по состоянию на 01.10.2025 г.). 1.23-2103-3-1/1</t>
  </si>
  <si>
    <t>1.23-2101-3-1/1</t>
  </si>
  <si>
    <t>Осмотр реле времени, реле теплового</t>
  </si>
  <si>
    <t>СН-2012.1 Выпуск № 5 (в текущих ценах по состоянию на 01.10.2025 г.). 1.23-2101-3-1/1</t>
  </si>
  <si>
    <t>32</t>
  </si>
  <si>
    <t>1.23-2103-2-1/1</t>
  </si>
  <si>
    <t>Техническое обслуживание фотореле /Фотодатчик выносной герметичный ПЛЮС Евроавтоматика</t>
  </si>
  <si>
    <t>СН-2012.1 Выпуск № 5 (в текущих ценах по состоянию на 01.10.2025 г.). 1.23-2103-2-1/1</t>
  </si>
  <si>
    <t>1.23-2101-2-1/1</t>
  </si>
  <si>
    <t>Осмотр фотореле</t>
  </si>
  <si>
    <t>СН-2012.1 Выпуск № 5 (в текущих ценах по состоянию на 01.10.2025 г.). 1.23-2101-2-1/1</t>
  </si>
  <si>
    <t>33</t>
  </si>
  <si>
    <t>1.21-2303-18-1/1</t>
  </si>
  <si>
    <t>Техническое обслуживание переключателя универсального, число секций до 8</t>
  </si>
  <si>
    <t>СН-2012.1 Выпуск № 5 (в текущих ценах по состоянию на 01.10.2025 г.). 1.21-2303-18-1/1</t>
  </si>
  <si>
    <t>34</t>
  </si>
  <si>
    <t>1.23-2203-3-1/1</t>
  </si>
  <si>
    <t>Техническое обслуживание светосигнальной арматуры с лампой накаливания, светодиодом</t>
  </si>
  <si>
    <t>СН-2012.1 Выпуск № 5 (в текущих ценах по состоянию на 01.10.2025 г.). 1.23-2203-3-1/1</t>
  </si>
  <si>
    <t>35</t>
  </si>
  <si>
    <t>36</t>
  </si>
  <si>
    <t>1.20-2103-25-1/1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</si>
  <si>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t>
  </si>
  <si>
    <t>СН-2012.1 Выпуск № 5 (в текущих ценах по состоянию на 01.10.2025 г.). 1.20-2103-25-1/1</t>
  </si>
  <si>
    <t>22.1-4-18</t>
  </si>
  <si>
    <t>Вышки телескопические на автомобиле, высота до 12 м, грузоподъемность до 250 кг</t>
  </si>
  <si>
    <t>маш.-ч</t>
  </si>
  <si>
    <t>СН-2012.22 Выпуск № 5 (в текущих ценах по состоянию на 01.10.2025 г.). 22.1-4-18</t>
  </si>
  <si>
    <t>37</t>
  </si>
  <si>
    <t>Техническое обслуживание коробки клеммной соединительной, с количеством клемм до 20 /Коробка распределительная 100х100х50 IР55 KМ41234 IEK</t>
  </si>
  <si>
    <t>5. Автоматизация и диспетчеризация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</si>
  <si>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Электронный регулятор скорости</t>
  </si>
  <si>
    <t>5. Охранные системы</t>
  </si>
  <si>
    <t>Система охранной сигнализации</t>
  </si>
  <si>
    <t>38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</si>
  <si>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</t>
  </si>
  <si>
    <t>39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</si>
  <si>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Комплект тревожной сигнализации радиоканальный  GSN</t>
  </si>
  <si>
    <t>40</t>
  </si>
  <si>
    <t>1.22-2203-72-1/1</t>
  </si>
  <si>
    <t>Техническое обслуживание извещателя магнитоконтактного типа СМК</t>
  </si>
  <si>
    <t>СН-2012.1 Выпуск № 5 (в текущих ценах по состоянию на 01.10.2025 г.). 1.22-2203-72-1/1</t>
  </si>
  <si>
    <t>41</t>
  </si>
  <si>
    <t>3.1-2203-1-1/1</t>
  </si>
  <si>
    <t>Техническое обслуживание извещателя охранного объемного оптико-электронного "ФОТОН-10"  /Ивещатель охранный совмещенный</t>
  </si>
  <si>
    <t>СН-2012.3 Выпуск № 5 (в текущих ценах по состоянию на 01.10.2025 г.). 3.1-2203-1-1/1</t>
  </si>
  <si>
    <t>*2)*1</t>
  </si>
  <si>
    <t>*2)*0,70</t>
  </si>
  <si>
    <t>Поправка: СН-2012. Гл.1 Сб.22 п.3.6.2</t>
  </si>
  <si>
    <t>3.1-2201-1-1/1</t>
  </si>
  <si>
    <t>Технический осмотр извещателя охранного объемного оптико-электронного "ФОТОН-10" /Ивещатель охранный совмещенный</t>
  </si>
  <si>
    <t>СН-2012.3 Выпуск № 5 (в текущих ценах по состоянию на 01.10.2025 г.). 3.1-2201-1-1/1</t>
  </si>
  <si>
    <t>*2)*0,75</t>
  </si>
  <si>
    <t>Поправка: СН-2012. Гл.1 Сб.22 п.3.6.1</t>
  </si>
  <si>
    <t>42</t>
  </si>
  <si>
    <t>1.22-2203-133-1/1</t>
  </si>
  <si>
    <t>Техническое обслуживание блоков защиты на базе оборудования С2000, блок разветвительно-изолирующий БРИЗ - полугодовое</t>
  </si>
  <si>
    <t>СН-2012.1 Выпуск № 5 (в текущих ценах по состоянию на 01.10.2025 г.). 1.22-2203-133-1/1</t>
  </si>
  <si>
    <t>1.22-2201-86-1/1</t>
  </si>
  <si>
    <t>Технический осмотр блоков защиты на базе оборудования С2000, блок разветвительно-изолирующий БРИЗ - ежемесячный</t>
  </si>
  <si>
    <t>СН-2012.1 Выпуск № 5 (в текущих ценах по состоянию на 01.10.2025 г.). 1.22-2201-86-1/1</t>
  </si>
  <si>
    <t>43</t>
  </si>
  <si>
    <t>1.22-2203-104-1/1</t>
  </si>
  <si>
    <t>Техническое обслуживание приборов системы охранно-пожарной сигнализации на базе оборудования С2000, пульт контроля и управления С2000М - годовое /Пульт контроля и управления</t>
  </si>
  <si>
    <t>СН-2012.1 Выпуск № 5 (в текущих ценах по состоянию на 01.10.2025 г.). 1.22-2203-104-1/1</t>
  </si>
  <si>
    <t>44</t>
  </si>
  <si>
    <t>1.22-2203-104-9/1</t>
  </si>
  <si>
    <t>Техническое обслуживание приборов системы охранно-пожарной сигнализации на базе оборудования С2000, пульт контроля и управления С2000М - ежемесячное /Пульт контроля и управления</t>
  </si>
  <si>
    <t>СН-2012.1 Выпуск № 5 (в текущих ценах по состоянию на 01.10.2025 г.). 1.22-2203-104-9/1</t>
  </si>
  <si>
    <t>45</t>
  </si>
  <si>
    <t>1.22-2203-104-7/1</t>
  </si>
  <si>
    <t>Техническое обслуживание приборов системы охранно-пожарной сигнализации на базе оборудования С2000, расширитель адресный С2000-АР2 - годовое</t>
  </si>
  <si>
    <t>СН-2012.1 Выпуск № 5 (в текущих ценах по состоянию на 01.10.2025 г.). 1.22-2203-104-7/1</t>
  </si>
  <si>
    <t>46</t>
  </si>
  <si>
    <t>1.22-2203-104-2/1</t>
  </si>
  <si>
    <t>Техническое обслуживание приборов системы охранно-пожарной сигнализации на базе оборудования С2000, контроллер двухпроводной линии связи С2000-КДЛ - годовое</t>
  </si>
  <si>
    <t>СН-2012.1 Выпуск № 5 (в текущих ценах по состоянию на 01.10.2025 г.). 1.22-2203-104-2/1</t>
  </si>
  <si>
    <t>47</t>
  </si>
  <si>
    <t>1.22-2203-104-11/1</t>
  </si>
  <si>
    <t>Техническое обслуживание приборов системы охранно-пожарной сигнализации на базе оборудования С2000, блок сигнально-пусковой С2000-СП4 - годовое</t>
  </si>
  <si>
    <t>СН-2012.1 Выпуск № 5 (в текущих ценах по состоянию на 01.10.2025 г.). 1.22-2203-104-11/1</t>
  </si>
  <si>
    <t>1.22-2201-81-1/1</t>
  </si>
  <si>
    <t>Технический осмотр приборов системы охранно-пожарной сигнализации на базе оборудования С2000, блок сигнально-пусковой С2000-СП4</t>
  </si>
  <si>
    <t>СН-2012.1 Выпуск № 5 (в текущих ценах по состоянию на 01.10.2025 г.). 1.22-2201-81-1/1</t>
  </si>
  <si>
    <t>48</t>
  </si>
  <si>
    <t>3.1-2203-7-1/1</t>
  </si>
  <si>
    <t>Техническое обслуживание трансляционного радиоузла "CUP12.1" / Радиопередатчик извещений  KP electronic systems LT</t>
  </si>
  <si>
    <t>СН-2012.3 Выпуск № 5 (в текущих ценах по состоянию на 01.10.2025 г.). 3.1-2203-7-1/1</t>
  </si>
  <si>
    <t>3.1-2201-7-1/1</t>
  </si>
  <si>
    <t>Технический осмотр трансляционного радиоузла "CUP12.1" / Радиопередатчик извещений  KP electronic systems LT</t>
  </si>
  <si>
    <t>СН-2012.3 Выпуск № 5 (в текущих ценах по состоянию на 01.10.2025 г.). 3.1-2201-7-1/1</t>
  </si>
  <si>
    <t>49</t>
  </si>
  <si>
    <t>Система охранного телевидения</t>
  </si>
  <si>
    <t>50</t>
  </si>
  <si>
    <t>1.27-2103-1-5/1</t>
  </si>
  <si>
    <t>Техническое обслуживание компьютерного оборудования, сетевого коммутатора</t>
  </si>
  <si>
    <t>СН-2012.1 Выпуск № 5 (в текущих ценах по состоянию на 01.10.2025 г.). 1.27-2103-1-5/1</t>
  </si>
  <si>
    <t>51</t>
  </si>
  <si>
    <t>2.14-3803-3-1/1</t>
  </si>
  <si>
    <t>Техническое обслуживание цифрового видеорегистратора (без стоимости видеорегистратора)</t>
  </si>
  <si>
    <t>СН-2012.2 Выпуск № 5 (в текущих ценах по состоянию на 01.10.2025 г.). 2.14-3803-3-1/1</t>
  </si>
  <si>
    <t>2.14-3801-2-1/1</t>
  </si>
  <si>
    <t>Технический осмотр системы управления движения - цифрового видеорегистратора</t>
  </si>
  <si>
    <t>СН-2012.2 Выпуск № 5 (в текущих ценах по состоянию на 01.10.2025 г.). 2.14-3801-2-1/1</t>
  </si>
  <si>
    <t>52</t>
  </si>
  <si>
    <t>1.22-2203-78-1/1</t>
  </si>
  <si>
    <t>Техническое обслуживание блока питания типа БРП-12-01Л</t>
  </si>
  <si>
    <t>СН-2012.1 Выпуск № 5 (в текущих ценах по состоянию на 01.10.2025 г.). 1.22-2203-78-1/1</t>
  </si>
  <si>
    <t>1.22-2201-67-1/1</t>
  </si>
  <si>
    <t>Технический осмотр блока питания типа БРП-12-01Л</t>
  </si>
  <si>
    <t>СН-2012.1 Выпуск № 5 (в текущих ценах по состоянию на 01.10.2025 г.). 1.22-2201-67-1/1</t>
  </si>
  <si>
    <t>53</t>
  </si>
  <si>
    <t>1.22-2303-2-1/1</t>
  </si>
  <si>
    <t>Техническое обслуживание сетевой камеры видеонаблюдения наружной установки типа SNV, на высоте до 3 м - ежемесячное</t>
  </si>
  <si>
    <t>СН-2012.1 Выпуск № 5 (в текущих ценах по состоянию на 01.10.2025 г.). 1.22-2303-2-1/1</t>
  </si>
  <si>
    <t>54</t>
  </si>
  <si>
    <t>1.22-2303-1-1/1</t>
  </si>
  <si>
    <t>Техническое обслуживание сетевой камеры видеонаблюдения внутренней установки типа SND, на высоте до 3 м - ежемесячное</t>
  </si>
  <si>
    <t>СН-2012.1 Выпуск № 5 (в текущих ценах по состоянию на 01.10.2025 г.). 1.22-2303-1-1/1</t>
  </si>
  <si>
    <t>55</t>
  </si>
  <si>
    <t>Система контроля и управления доступом</t>
  </si>
  <si>
    <t>1.23-2303-21-1/1</t>
  </si>
  <si>
    <t>Техническое обслуживание устройства контроля доступа / Электронная проходная Praktika P7-07-SMK-R-1200</t>
  </si>
  <si>
    <t>СН-2012.1 Выпуск № 5 (в текущих ценах по состоянию на 01.10.2025 г.). 1.23-2303-21-1/1</t>
  </si>
  <si>
    <t>56</t>
  </si>
  <si>
    <t>1.24-2903-5-1/1</t>
  </si>
  <si>
    <t>Техническое обслуживание считывателя карт настенного системы контроля доступа - ежемесячное</t>
  </si>
  <si>
    <t>СН-2012.1 Выпуск № 5 (в текущих ценах по состоянию на 01.10.2025 г.). 1.24-2903-5-1/1</t>
  </si>
  <si>
    <t>1.24-2903-2-3/1</t>
  </si>
  <si>
    <t>Техническое обслуживание распашных турникетов - полугодовое</t>
  </si>
  <si>
    <t>СН-2012.1 Выпуск № 5 (в текущих ценах по состоянию на 01.10.2025 г.). 1.24-2903-2-3/1</t>
  </si>
  <si>
    <t>57</t>
  </si>
  <si>
    <t>1.24-2903-2-2/1</t>
  </si>
  <si>
    <t>Техническое обслуживание распашных турникетов - ежеквартальное</t>
  </si>
  <si>
    <t>СН-2012.1 Выпуск № 5 (в текущих ценах по состоянию на 01.10.2025 г.). 1.24-2903-2-2/1</t>
  </si>
  <si>
    <t>58</t>
  </si>
  <si>
    <t>1.24-2903-2-1/1</t>
  </si>
  <si>
    <t>Техническое обслуживание распашных турникетов - ежемесячное</t>
  </si>
  <si>
    <t>СН-2012.1 Выпуск № 5 (в текущих ценах по состоянию на 01.10.2025 г.). 1.24-2903-2-1/1</t>
  </si>
  <si>
    <t>1.24-2901-1-2/1</t>
  </si>
  <si>
    <t>Осмотр турникета - распашной турникет</t>
  </si>
  <si>
    <t>СН-2012.1 Выпуск № 5 (в текущих ценах по состоянию на 01.10.2025 г.). 1.24-2901-1-2/1</t>
  </si>
  <si>
    <t>59</t>
  </si>
  <si>
    <t>1.22-2203-2-2/1</t>
  </si>
  <si>
    <t>Техническое обслуживание камеры видеонаблюдения /Сканер биометрии лица (RusGuard R20-Face (8W))</t>
  </si>
  <si>
    <t>СН-2012.1 Выпуск № 5 (в текущих ценах по состоянию на 01.10.2025 г.). 1.22-2203-2-2/1</t>
  </si>
  <si>
    <t>60</t>
  </si>
  <si>
    <t>61</t>
  </si>
  <si>
    <t>6. Структурированная кабельная система</t>
  </si>
  <si>
    <t>62</t>
  </si>
  <si>
    <t>63</t>
  </si>
  <si>
    <t>1.18-2303-3-2/1</t>
  </si>
  <si>
    <t>Техническое обслуживание канального вентилятора - ежеквартальное</t>
  </si>
  <si>
    <t>СН-2012.1 Выпуск № 5 (в текущих ценах по состоянию на 01.10.2025 г.). 1.18-2303-3-2/1</t>
  </si>
  <si>
    <t>64</t>
  </si>
  <si>
    <t>1.23-2103-31-1/1</t>
  </si>
  <si>
    <t>Техническое обслуживание термостата</t>
  </si>
  <si>
    <t>СН-2012.1 Выпуск № 5 (в текущих ценах по состоянию на 01.10.2025 г.). 1.23-2103-31-1/1</t>
  </si>
  <si>
    <t>65</t>
  </si>
  <si>
    <t>1.22-2103-38-2/1</t>
  </si>
  <si>
    <t>Техническое обслуживание патч-панели на количество портов до 24 - полугодовое</t>
  </si>
  <si>
    <t>СН-2012.1 Выпуск № 5 (в текущих ценах по состоянию на 01.10.2025 г.). 1.22-2103-38-2/1</t>
  </si>
  <si>
    <t>66</t>
  </si>
  <si>
    <t>1.22-2103-38-5/1</t>
  </si>
  <si>
    <t>Техническое обслуживание патч-панели на количество портов до 24 - годовое</t>
  </si>
  <si>
    <t>СН-2012.1 Выпуск № 5 (в текущих ценах по состоянию на 01.10.2025 г.). 1.22-2103-38-5/1</t>
  </si>
  <si>
    <t>7. Охранно-защитная дератизационная система</t>
  </si>
  <si>
    <t>67</t>
  </si>
  <si>
    <t>1.21-2303-47-1/1</t>
  </si>
  <si>
    <t>Техническое обслуживание охранно-защитной дератизационной системы (ОЗДС) на базе электрического дератизатора типа "ОХРА-Д-333", блок преобразователя импульсный (БПИ) - ежеквартальное</t>
  </si>
  <si>
    <t>СН-2012.1 Выпуск № 5 (в текущих ценах по состоянию на 01.10.2025 г.). 1.21-2303-47-1/1</t>
  </si>
  <si>
    <t>68</t>
  </si>
  <si>
    <t>1.21-2303-44-1/1</t>
  </si>
  <si>
    <t>Техническое обслуживание охранно-защитной дератизационной системы (ОЗДС) на базе электрического дератизатора типа "ОХРА-Д-333", блок высоковольтного усилителя (БВУ) - ежеквартальное</t>
  </si>
  <si>
    <t>СН-2012.1 Выпуск № 5 (в текущих ценах по состоянию на 01.10.2025 г.). 1.21-2303-44-1/1</t>
  </si>
  <si>
    <t>69</t>
  </si>
  <si>
    <t>1.21-2303-43-3/1</t>
  </si>
  <si>
    <t>Техническое обслуживание ОЗДС на базе электрического дератизатора типа "ОХРА-Д-333", барьер электризуемый (БЭ) на бетонном основании, на первый 1 м барьера - ежемесячное</t>
  </si>
  <si>
    <t>м</t>
  </si>
  <si>
    <t>СН-2012.1 Выпуск № 5 (в текущих ценах по состоянию на 01.10.2025 г.). 1.21-2303-43-3/1</t>
  </si>
  <si>
    <t>70</t>
  </si>
  <si>
    <t>1.21-2303-43-4/1</t>
  </si>
  <si>
    <t>Техническое обслуживание ОЗДС на базе электрического дератизатора типа "ОХРА-Д-333", барьер электризуемый (БЭ) на бетонном основании, добавлять к поз. 21-2303-43-3/1 на каждый последующий 1 м барьера - ежемесячное</t>
  </si>
  <si>
    <t>СН-2012.1 Выпуск № 5 (в текущих ценах по состоянию на 01.10.2025 г.). 1.21-2303-43-4/1</t>
  </si>
  <si>
    <t>71</t>
  </si>
  <si>
    <t>1.21-2303-46-2/1</t>
  </si>
  <si>
    <t>Техническое обслуживание охранно-защитной дератизационной системы (ОЗДС) на базе электрического дератизатора типа "ОХРА-Д-333", распаячная коробка соединительной линии питания "БПИ - БВУ" - ежеквартальное</t>
  </si>
  <si>
    <t>СН-2012.1 Выпуск № 5 (в текущих ценах по состоянию на 01.10.2025 г.). 1.21-2303-46-2/1</t>
  </si>
  <si>
    <t>72</t>
  </si>
  <si>
    <t>1.21-2303-46-1/1</t>
  </si>
  <si>
    <t>Техническое обслуживание охранно-защитной дератизационной системы (ОЗДС) на базе электрического дератизатора типа "ОХРА-Д-333", распаячная коробка соединительной линии питания "БПИ - БВУ" - ежемесячное</t>
  </si>
  <si>
    <t>СН-2012.1 Выпуск № 5 (в текущих ценах по состоянию на 01.10.2025 г.). 1.21-2303-46-1/1</t>
  </si>
  <si>
    <t>73</t>
  </si>
  <si>
    <t>1.21-2103-9-1/1</t>
  </si>
  <si>
    <t>Техническое обслуживание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</si>
  <si>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1.21-2103-9-1/1</t>
  </si>
  <si>
    <t>1.21-2101-1-1/1</t>
  </si>
  <si>
    <t>Технический осмотр силовых сетей, проложенных по кирпичным и бетонным основаниям, провод сечением 2х1,5-6 мм2</t>
  </si>
  <si>
    <t>СН-2012.1 Выпуск № 5 (в текущих ценах по состоянию на 01.10.2025 г.). 1.21-2101-1-1/1</t>
  </si>
  <si>
    <t>8. Противопожарные системы</t>
  </si>
  <si>
    <t>Система пожарной сигнализации. Система оповещения и управления эвакуацией людей при пожаре.</t>
  </si>
  <si>
    <t>74</t>
  </si>
  <si>
    <t>1.22-2203-126-2/1</t>
  </si>
  <si>
    <t>Техническое обслуживание прибора приемно-контрольного С2000-АСПТ - годовое</t>
  </si>
  <si>
    <t>СН-2012.1 Выпуск № 5 (в текущих ценах по состоянию на 01.10.2025 г.). 1.22-2203-126-2/1</t>
  </si>
  <si>
    <t>75</t>
  </si>
  <si>
    <t>1.22-2203-126-1/1</t>
  </si>
  <si>
    <t>Техническое обслуживание прибора приемно-контрольного С2000-АСПТ - ежемесячное</t>
  </si>
  <si>
    <t>СН-2012.1 Выпуск № 5 (в текущих ценах по состоянию на 01.10.2025 г.). 1.22-2203-126-1/1</t>
  </si>
  <si>
    <t>76</t>
  </si>
  <si>
    <t>1.22-2203-104-6/1</t>
  </si>
  <si>
    <t>Техническое обслуживание приборов системы охранно-пожарной сигнализации на базе оборудования С2000, блок индикации С2000-БКИ (С2000-БИ) - годовое</t>
  </si>
  <si>
    <t>СН-2012.1 Выпуск № 5 (в текущих ценах по состоянию на 01.10.2025 г.). 1.22-2203-104-6/1</t>
  </si>
  <si>
    <t>77</t>
  </si>
  <si>
    <t>1.22-2203-105-1/1</t>
  </si>
  <si>
    <t>Техническое обслуживание приборов системы охранно-пожарной сигнализации, устройство коммутационное типа "УК-ВК" - годовое</t>
  </si>
  <si>
    <t>СН-2012.1 Выпуск № 5 (в текущих ценах по состоянию на 01.10.2025 г.). 1.22-2203-105-1/1</t>
  </si>
  <si>
    <t>78</t>
  </si>
  <si>
    <t>1.22-2203-106-1/1</t>
  </si>
  <si>
    <t>Техническое обслуживание извещателя пожарного дымового оптико-электронного адресно-аналогового ИП 212-34А "ДИП-34А" - годовое</t>
  </si>
  <si>
    <t>СН-2012.1 Выпуск № 5 (в текущих ценах по состоянию на 01.10.2025 г.). 1.22-2203-106-1/1</t>
  </si>
  <si>
    <t>79</t>
  </si>
  <si>
    <t>1.22-2203-106-2/1</t>
  </si>
  <si>
    <t>Техническое обслуживание извещателя пожарного дымового оптико-электронного адресно-аналогового ИП 212-34А "ДИП-34А" - испытания извещателя</t>
  </si>
  <si>
    <t>СН-2012.1 Выпуск № 5 (в текущих ценах по состоянию на 01.10.2025 г.). 1.22-2203-106-2/1</t>
  </si>
  <si>
    <t>80</t>
  </si>
  <si>
    <t>1.22-2203-106-3/1</t>
  </si>
  <si>
    <t>Техническое обслуживание извещателя пожарного дымового оптико-электронного адресно-аналогового ИП 212-34А "ДИП-34А" - удаление пыли с поверхности дымовой камеры</t>
  </si>
  <si>
    <t>СН-2012.1 Выпуск № 5 (в текущих ценах по состоянию на 01.10.2025 г.). 1.22-2203-106-3/1</t>
  </si>
  <si>
    <t>81</t>
  </si>
  <si>
    <t>3.1-2203-32-1/1</t>
  </si>
  <si>
    <t>Техническое обслуживание извещателя пожарного ручного адресного "ИПР513-3А"</t>
  </si>
  <si>
    <t>СН-2012.3 Выпуск № 5 (в текущих ценах по состоянию на 01.10.2025 г.). 3.1-2203-32-1/1</t>
  </si>
  <si>
    <t>)*1</t>
  </si>
  <si>
    <t>)*0,70</t>
  </si>
  <si>
    <t>3.1-2201-30-1/1</t>
  </si>
  <si>
    <t>Технический осмотр извещателя пожарного ручного адресного "ИПР513-3А"</t>
  </si>
  <si>
    <t>СН-2012.3 Выпуск № 5 (в текущих ценах по состоянию на 01.10.2025 г.). 3.1-2201-30-1/1</t>
  </si>
  <si>
    <t>*3)*1</t>
  </si>
  <si>
    <t>*3)*0,75</t>
  </si>
  <si>
    <t>82</t>
  </si>
  <si>
    <t>1.22-2203-1-1/1</t>
  </si>
  <si>
    <t>Техническое обслуживание информационного электронного светового табло</t>
  </si>
  <si>
    <t>СН-2012.1 Выпуск № 5 (в текущих ценах по состоянию на 01.10.2025 г.). 1.22-2203-1-1/1</t>
  </si>
  <si>
    <t>83</t>
  </si>
  <si>
    <t>1.22-2203-101-3/1</t>
  </si>
  <si>
    <t>Техническое обслуживание и регулировка оповещателя охранно-пожарного звукового</t>
  </si>
  <si>
    <t>СН-2012.1 Выпуск № 5 (в текущих ценах по состоянию на 01.10.2025 г.). 1.22-2203-101-3/1</t>
  </si>
  <si>
    <t>84</t>
  </si>
  <si>
    <t>Ит1</t>
  </si>
  <si>
    <t>Итого по смете</t>
  </si>
  <si>
    <t>Ит2</t>
  </si>
  <si>
    <t>НДС 20%</t>
  </si>
  <si>
    <t>Ит3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</si>
  <si>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</si>
  <si>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</si>
  <si>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</si>
  <si>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</si>
  <si>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</si>
  <si>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</si>
  <si>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</si>
  <si>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</si>
  <si>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22.1-30-56</t>
  </si>
  <si>
    <t>СН-2012.22 Выпуск № 5 (в текущих ценах по состоянию на 01.10.2025 г.). 22.1-30-56</t>
  </si>
  <si>
    <t>Шуруповерты</t>
  </si>
  <si>
    <t>21.1-1-11</t>
  </si>
  <si>
    <t>СН-2012.21 Выпуск № 5 (в текущих ценах по состоянию на 01.10.2025 г.). 21.1-1-11</t>
  </si>
  <si>
    <t>Герметик силиконовый</t>
  </si>
  <si>
    <t>л</t>
  </si>
  <si>
    <t>21.1-11-125</t>
  </si>
  <si>
    <t>Шурупы с потайной головкой, черные, размер 8,0х100 мм</t>
  </si>
  <si>
    <t>кг</t>
  </si>
  <si>
    <t>21.1-11-51</t>
  </si>
  <si>
    <t>Дюбели с насаженными шайбами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</si>
  <si>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</si>
  <si>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</si>
  <si>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</si>
  <si>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21.1-20-7</t>
  </si>
  <si>
    <t>СН-2012.21 Выпуск № 5 (в текущих ценах по состоянию на 01.10.2025 г.). 21.1-20-7</t>
  </si>
  <si>
    <t>Ветошь</t>
  </si>
  <si>
    <t>21.1-25-366</t>
  </si>
  <si>
    <t>СН-2012.21 Выпуск № 5 (в текущих ценах по состоянию на 01.10.2025 г.). 21.1-25-366</t>
  </si>
  <si>
    <t>Техпластина резиновая, марка МБС, толщина от 1 до 40 мм</t>
  </si>
  <si>
    <t>21.1-25-367</t>
  </si>
  <si>
    <t>СН-2012.21 Выпуск № 5 (в текущих ценах по состоянию на 01.10.2025 г.). 21.1-25-367</t>
  </si>
  <si>
    <t>Техпластина резиновая, марка ТМКЩ, толщина от 2 до 40 мм</t>
  </si>
  <si>
    <t>21.1-4-42</t>
  </si>
  <si>
    <t>СН-2012.21 Выпуск № 5 (в текущих ценах по состоянию на 01.10.2025 г.). 21.1-4-42</t>
  </si>
  <si>
    <t>Смазка пластичная, антифрикционная, многоцелевая, водостойкая Литол-24</t>
  </si>
  <si>
    <t>21.1-6-114</t>
  </si>
  <si>
    <t>СН-2012.21 Выпуск № 5 (в текущих ценах по состоянию на 01.10.2025 г.). 21.1-6-114</t>
  </si>
  <si>
    <t>Растворитель уайт-спирит (нефрас-С4 - 155/200)</t>
  </si>
  <si>
    <t>т</t>
  </si>
  <si>
    <t>21.1-6-23</t>
  </si>
  <si>
    <t>СН-2012.21 Выпуск № 5 (в текущих ценах по состоянию на 01.10.2025 г.). 21.1-6-23</t>
  </si>
  <si>
    <t>Краска (эмаль) белая, марка "НЦ-132"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</si>
  <si>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</si>
  <si>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</si>
  <si>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</si>
  <si>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21.1-25-13</t>
  </si>
  <si>
    <t>СН-2012.21 Выпуск № 5 (в текущих ценах по состоянию на 01.10.2025 г.). 21.1-25-13</t>
  </si>
  <si>
    <t>Вода</t>
  </si>
  <si>
    <t>м3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</si>
  <si>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</si>
  <si>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</si>
  <si>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</si>
  <si>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</si>
  <si>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</si>
  <si>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</si>
  <si>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</si>
  <si>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</si>
  <si>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</si>
  <si>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</si>
  <si>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</si>
  <si>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</si>
  <si>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</si>
  <si>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</si>
  <si>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</si>
  <si>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</si>
  <si>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</si>
  <si>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</si>
  <si>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</si>
  <si>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</si>
  <si>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</si>
  <si>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</si>
  <si>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</si>
  <si>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</si>
  <si>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21.1-20-23</t>
  </si>
  <si>
    <t>СН-2012.21 Выпуск № 5 (в текущих ценах по состоянию на 01.10.2025 г.). 21.1-20-23</t>
  </si>
  <si>
    <t>Парусина (брезент)</t>
  </si>
  <si>
    <t>м2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</si>
  <si>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</si>
  <si>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</si>
  <si>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</si>
  <si>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</si>
  <si>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</si>
  <si>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</si>
  <si>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</si>
  <si>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</si>
  <si>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</si>
  <si>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</si>
  <si>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</si>
  <si>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</si>
  <si>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</si>
  <si>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</si>
  <si>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</si>
  <si>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21.1-6-90</t>
  </si>
  <si>
    <t>Олифа для окраски комбинированная оксоль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</si>
  <si>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</si>
  <si>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</si>
  <si>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</si>
  <si>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</si>
  <si>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</si>
  <si>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22.1-17-186</t>
  </si>
  <si>
    <t>СН-2012.22 Выпуск № 5 (в текущих ценах по состоянию на 01.10.2025 г.). 22.1-17-186</t>
  </si>
  <si>
    <t>Пароочистители, допустимое давление пара 5 бар, производительность до 110 г/мин</t>
  </si>
  <si>
    <t>22.1-17-213</t>
  </si>
  <si>
    <t>СН-2012.22 Выпуск № 5 (в текущих ценах по состоянию на 01.10.2025 г.). 22.1-17-213</t>
  </si>
  <si>
    <t>Мойки высокого давления импортного производства, расход воды 650 л/ч, мощность 3,3 кВт</t>
  </si>
  <si>
    <t>22.1-14-13</t>
  </si>
  <si>
    <t>СН-2012.22 Выпуск № 5 (в текущих ценах по состоянию на 01.10.2025 г.). 22.1-14-13</t>
  </si>
  <si>
    <t>Пылесосы промышленные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</si>
  <si>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</si>
  <si>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</si>
  <si>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</si>
  <si>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21.1-4-3</t>
  </si>
  <si>
    <t>Бензин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</si>
  <si>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</si>
  <si>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</si>
  <si>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</si>
  <si>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</si>
  <si>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</si>
  <si>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</si>
  <si>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СН-2012.21 Выпуск № 5 (в текущих ценах по состоянию на 01.10.2025 г.). 21.1-4-3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</si>
  <si>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</si>
  <si>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</si>
  <si>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</si>
  <si>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21.1-4-33</t>
  </si>
  <si>
    <t>СН-2012.21 Выпуск № 5 (в текущих ценах по состоянию на 01.10.2025 г.). 21.1-4-33</t>
  </si>
  <si>
    <t>Растворитель нефтяной, марка Нефрас С2-80/120</t>
  </si>
  <si>
    <t>21.1-16-103</t>
  </si>
  <si>
    <t>СН-2012.21 Выпуск № 5 (в текущих ценах по состоянию на 01.10.2025 г.). 21.1-16-103</t>
  </si>
  <si>
    <t>Спирт этиловый ректификат</t>
  </si>
  <si>
    <t>21.1-20-1</t>
  </si>
  <si>
    <t>СН-2012.21 Выпуск № 5 (в текущих ценах по состоянию на 01.10.2025 г.). 21.1-20-1</t>
  </si>
  <si>
    <t>Бязь</t>
  </si>
  <si>
    <t>21.1-25-388</t>
  </si>
  <si>
    <t>СН-2012.21 Выпуск № 5 (в текущих ценах по состоянию на 01.10.2025 г.). 21.1-25-388</t>
  </si>
  <si>
    <t>Шкурка шлифовальная на бумажной основе</t>
  </si>
  <si>
    <t>21.1-16-11</t>
  </si>
  <si>
    <t>СН-2012.21 Выпуск № 5 (в текущих ценах по состоянию на 01.10.2025 г.). 21.1-16-11</t>
  </si>
  <si>
    <t>Ацетон химически чистый</t>
  </si>
  <si>
    <t>21.1-4-7</t>
  </si>
  <si>
    <t>СН-2012.21 Выпуск № 5 (в текущих ценах по состоянию на 01.10.2025 г.). 21.1-4-7</t>
  </si>
  <si>
    <t>Газ негорючий жидкий (воздух сжатый) Clean 360</t>
  </si>
  <si>
    <t>21.1-25-191</t>
  </si>
  <si>
    <t>Мыло жидкое (мыловар)</t>
  </si>
  <si>
    <t>21.1-15-46</t>
  </si>
  <si>
    <t>СН-2012.21 Выпуск № 5 (в текущих ценах по состоянию на 01.10.2025 г.). 21.1-15-46</t>
  </si>
  <si>
    <t>Припои оловянно-свинцовые в прутках, размеры 8-10х10-15х250-500 мм, марка ПОС-61</t>
  </si>
  <si>
    <t>21.1-16-41</t>
  </si>
  <si>
    <t>СН-2012.21 Выпуск № 5 (в текущих ценах по состоянию на 01.10.2025 г.). 21.1-16-41</t>
  </si>
  <si>
    <t>Канифоль</t>
  </si>
  <si>
    <t>21.1-24-11</t>
  </si>
  <si>
    <t>СН-2012.21 Выпуск № 5 (в текущих ценах по состоянию на 01.10.2025 г.). 21.1-24-11</t>
  </si>
  <si>
    <t>Средство для чистки электроники, точной механики и оптики Kontakt IPA</t>
  </si>
  <si>
    <t>21.26-2-25</t>
  </si>
  <si>
    <t>СН-2012.21 Выпуск № 5 (в текущих ценах по состоянию на 01.10.2025 г.). 21.26-2-25</t>
  </si>
  <si>
    <t>Салфетки влажные чистящие для оптических экранов и приборов</t>
  </si>
  <si>
    <t>22.1-10-21</t>
  </si>
  <si>
    <t>СН-2012.22 Выпуск № 5 (в текущих ценах по состоянию на 01.10.2025 г.). 22.1-10-21</t>
  </si>
  <si>
    <t>Компрессоры поршневые, производительность до 180 л/мин,  объем ресивера 6 л</t>
  </si>
  <si>
    <t>21.1-24-19</t>
  </si>
  <si>
    <t>СН-2012.21 Выпуск № 5 (в текущих ценах по состоянию на 01.10.2025 г.). 21.1-24-19</t>
  </si>
  <si>
    <t>Средство щелочное жидкое моющее концентрированное с пониженным уровнем пенообразования, типа "Мегалан"</t>
  </si>
  <si>
    <t>21.1-4-59</t>
  </si>
  <si>
    <t>СН-2012.21 Выпуск № 5 (в текущих ценах по состоянию на 01.10.2025 г.). 21.1-4-59</t>
  </si>
  <si>
    <t>Смазка силиконовая с фторопластом, универсальная, водостойкая, диапазон температур применения от -50 до +230°С, типа МС</t>
  </si>
  <si>
    <t>22.1-17-297</t>
  </si>
  <si>
    <t>СН-2012.22 Выпуск № 5 (в текущих ценах по состоянию на 01.10.2025 г.). 22.1-17-297</t>
  </si>
  <si>
    <t>Пылесосы ручные аккумуляторные, расход до 1 м3/мин, емкость 2,5 А*ч, напряжение 12 В</t>
  </si>
  <si>
    <t>21.1-16-100</t>
  </si>
  <si>
    <t>СН-2012.21 Выпуск № 5 (в текущих ценах по состоянию на 01.10.2025 г.). 21.1-16-100</t>
  </si>
  <si>
    <t>Спирт изопропиловый</t>
  </si>
  <si>
    <t>21.1-20-2</t>
  </si>
  <si>
    <t>СН-2012.21 Выпуск № 5 (в текущих ценах по состоянию на 01.10.2025 г.). 21.1-20-2</t>
  </si>
  <si>
    <t>Вата белая</t>
  </si>
  <si>
    <t>21.26-2-21</t>
  </si>
  <si>
    <t>СН-2012.21 Выпуск № 5 (в текущих ценах по состоянию на 01.10.2025 г.). 21.26-2-21</t>
  </si>
  <si>
    <t>Аэрозоль (спрей) антистатический мгновенного высыхания для технического обслуживания приборов и оборудования</t>
  </si>
  <si>
    <t>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</si>
  <si>
    <t>Поправка: СН-2012. Гл.1 Сб.22 п.3.6.1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осмотру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</si>
  <si>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</si>
  <si>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</si>
  <si>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</si>
  <si>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</si>
  <si>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</si>
  <si>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</si>
  <si>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</si>
  <si>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</si>
  <si>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</si>
  <si>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</si>
  <si>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</si>
  <si>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</si>
  <si>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</si>
  <si>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</si>
  <si>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</si>
  <si>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</si>
  <si>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</si>
  <si>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</si>
  <si>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</si>
  <si>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</si>
  <si>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</si>
  <si>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</si>
  <si>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</si>
  <si>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</si>
  <si>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</si>
  <si>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</si>
  <si>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</si>
  <si>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</si>
  <si>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</si>
  <si>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</si>
  <si>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</si>
  <si>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</si>
  <si>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</si>
  <si>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</si>
  <si>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</si>
  <si>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</si>
  <si>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</si>
  <si>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r>
      <t>3.1-2203-1-1/1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</si>
  <si>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извещателя охранного объемного оптико-электронного "ФОТОН-10"  /Ивещатель охранный совмещенный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</si>
  <si>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r>
      <t>3.1-2203-32-1/1</t>
    </r>
    <r>
      <rPr>
        <i/>
        <sz val="10"/>
        <rFont val="Arial"/>
        <family val="2"/>
        <charset val="204"/>
      </rPr>
      <t xml:space="preserve">
Поправка: СН-2012. Гл.1 Сб.22 п.3.6.2</t>
    </r>
  </si>
  <si>
    <r>
      <t>Техническое обслуживание извещателя пожарного ручного адресного "ИПР513-3А"</t>
    </r>
    <r>
      <rPr>
        <i/>
        <sz val="10"/>
        <rFont val="Arial"/>
        <family val="2"/>
        <charset val="204"/>
      </rPr>
      <t xml:space="preserve">
Поправка: СН-2012. Гл.1 Сб.22 п.3.6.2  Наименование: При применении стоимостных нормативов для сетей и приборов, расположенных в транспортных развязках, в том числе на 3-ем транспортном кольце, для выполнения аналогичных работ в административных и общественных зданиях, по: техническому обслуживанию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</si>
  <si>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</si>
  <si>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</si>
  <si>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</si>
  <si>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</si>
  <si>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</si>
  <si>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</si>
  <si>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</si>
  <si>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</si>
  <si>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</si>
  <si>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</si>
  <si>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</si>
  <si>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</si>
  <si>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</si>
  <si>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</si>
  <si>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</si>
  <si>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</si>
  <si>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</si>
  <si>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</si>
  <si>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</si>
  <si>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</si>
  <si>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</si>
  <si>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</si>
  <si>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</si>
  <si>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</si>
  <si>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</si>
  <si>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</si>
  <si>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</si>
  <si>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</si>
  <si>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</si>
  <si>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</si>
  <si>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</si>
  <si>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</si>
  <si>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</si>
  <si>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</si>
  <si>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</si>
  <si>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Итого по смете: </t>
  </si>
  <si>
    <t xml:space="preserve">Итого по КС-2:  </t>
  </si>
  <si>
    <t>Итого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</si>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</sst>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9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15" fillId="0" borderId="0" xfId="0" applyNumberFormat="1" applyFont="1" applyAlignment="1">
      <alignment horizontal="right"/>
    </xf>
    <xf numFmtId="165" fontId="0" fillId="0" borderId="0" xfId="0" applyNumberFormat="1"/>
    <xf numFmtId="165" fontId="16" fillId="0" borderId="0" xfId="0" applyNumberFormat="1" applyFont="1" applyAlignment="1">
      <alignment horizontal="right"/>
    </xf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16" fillId="0" borderId="0" xfId="0" applyFont="1"/>
    <xf numFmtId="0" fontId="11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4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right"/>
    </xf>
    <xf numFmtId="0" fontId="17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quotePrefix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арақ1"/>
    </sheetNames>
    <sheetDataSet>
      <sheetData sheetId="0">
        <row r="4">
          <cell r="C4">
            <v>331312.17000000004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796"/>
  <sheetViews>
    <sheetView tabSelected="1" view="pageBreakPreview" topLeftCell="A677" zoomScale="98" zoomScaleNormal="100" zoomScaleSheetLayoutView="98" workbookViewId="0">
      <selection activeCell="H789" sqref="H789"/>
    </sheetView>
  </sheetViews>
  <sheetFormatPr defaultRowHeight="12.75" x14ac:dyDescent="0.2"/>
  <cols>
    <col min="1" max="1" width="5.7109375" customWidth="1"/>
    <col min="2" max="2" width="19.85546875" customWidth="1"/>
    <col min="3" max="3" width="40.7109375" customWidth="1"/>
    <col min="4" max="4" width="11.7109375" customWidth="1"/>
    <col min="5" max="5" width="15.85546875" customWidth="1"/>
    <col min="6" max="6" width="11.7109375" customWidth="1"/>
    <col min="7" max="11" width="12.7109375" customWidth="1"/>
    <col min="14" max="14" width="10.140625" hidden="1" customWidth="1"/>
    <col min="15" max="30" width="9.140625" hidden="1" customWidth="1"/>
    <col min="31" max="31" width="152.7109375" hidden="1" customWidth="1"/>
    <col min="32" max="32" width="116.7109375" hidden="1" customWidth="1"/>
    <col min="33" max="36" width="9.140625" hidden="1" customWidth="1"/>
    <col min="37" max="40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2" t="s">
        <v>713</v>
      </c>
      <c r="K2" s="42"/>
    </row>
    <row r="3" spans="1:11" ht="16.5" x14ac:dyDescent="0.25">
      <c r="A3" s="11"/>
      <c r="B3" s="47" t="s">
        <v>711</v>
      </c>
      <c r="C3" s="47"/>
      <c r="D3" s="47"/>
      <c r="E3" s="47"/>
      <c r="F3" s="10"/>
      <c r="G3" s="47" t="s">
        <v>712</v>
      </c>
      <c r="H3" s="47"/>
      <c r="I3" s="47"/>
      <c r="J3" s="47"/>
      <c r="K3" s="47"/>
    </row>
    <row r="4" spans="1:11" ht="14.25" x14ac:dyDescent="0.2">
      <c r="A4" s="10"/>
      <c r="B4" s="48"/>
      <c r="C4" s="48"/>
      <c r="D4" s="48"/>
      <c r="E4" s="48"/>
      <c r="F4" s="10"/>
      <c r="G4" s="48"/>
      <c r="H4" s="48"/>
      <c r="I4" s="48"/>
      <c r="J4" s="48"/>
      <c r="K4" s="48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8" t="str">
        <f>CONCATENATE("______________________ ", IF(Source!AL12&lt;&gt;"", Source!AL12, ""))</f>
        <v xml:space="preserve">______________________ </v>
      </c>
      <c r="C6" s="48"/>
      <c r="D6" s="48"/>
      <c r="E6" s="48"/>
      <c r="F6" s="10"/>
      <c r="G6" s="48" t="str">
        <f>CONCATENATE("______________________ ", IF(Source!AH12&lt;&gt;"", Source!AH12, ""))</f>
        <v xml:space="preserve">______________________ </v>
      </c>
      <c r="H6" s="48"/>
      <c r="I6" s="48"/>
      <c r="J6" s="48"/>
      <c r="K6" s="48"/>
    </row>
    <row r="7" spans="1:11" ht="14.25" x14ac:dyDescent="0.2">
      <c r="A7" s="13"/>
      <c r="B7" s="41" t="s">
        <v>714</v>
      </c>
      <c r="C7" s="41"/>
      <c r="D7" s="41"/>
      <c r="E7" s="41"/>
      <c r="F7" s="10"/>
      <c r="G7" s="41" t="s">
        <v>714</v>
      </c>
      <c r="H7" s="41"/>
      <c r="I7" s="41"/>
      <c r="J7" s="41"/>
      <c r="K7" s="41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43" t="str">
        <f>CONCATENATE( "ЛОКАЛЬНАЯ СМЕТА № ",IF(Source!F12&lt;&gt;"Новый объект", Source!F12, ""))</f>
        <v xml:space="preserve">ЛОКАЛЬНАЯ СМЕТА № 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x14ac:dyDescent="0.2">
      <c r="A11" s="45" t="s">
        <v>715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0" t="str">
        <f>IF(Source!G12&lt;&gt;"Новый объект", Source!G12, "")</f>
        <v>СН_7.3_на 4 мес. (10%) испр.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</row>
    <row r="16" spans="1:11" x14ac:dyDescent="0.2">
      <c r="A16" s="45" t="s">
        <v>716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41" t="str">
        <f>CONCATENATE( "Основание: чертежи № ", Source!J12)</f>
        <v xml:space="preserve">Основание: чертежи № 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8" t="s">
        <v>717</v>
      </c>
      <c r="G20" s="48"/>
      <c r="H20" s="48"/>
      <c r="I20" s="49">
        <f>I786/1000</f>
        <v>331.31217000000004</v>
      </c>
      <c r="J20" s="42"/>
      <c r="K20" s="10" t="s">
        <v>718</v>
      </c>
    </row>
    <row r="21" spans="1:11" ht="14.25" hidden="1" x14ac:dyDescent="0.2">
      <c r="A21" s="10"/>
      <c r="B21" s="10"/>
      <c r="C21" s="10"/>
      <c r="D21" s="10"/>
      <c r="E21" s="10"/>
      <c r="F21" s="48" t="s">
        <v>719</v>
      </c>
      <c r="G21" s="48"/>
      <c r="H21" s="48"/>
      <c r="I21" s="49">
        <f>ROUND((Source!F965)/1000, 2)</f>
        <v>0</v>
      </c>
      <c r="J21" s="42"/>
      <c r="K21" s="10" t="s">
        <v>718</v>
      </c>
    </row>
    <row r="22" spans="1:11" ht="14.25" hidden="1" x14ac:dyDescent="0.2">
      <c r="A22" s="10"/>
      <c r="B22" s="10"/>
      <c r="C22" s="10"/>
      <c r="D22" s="10"/>
      <c r="E22" s="10"/>
      <c r="F22" s="48" t="s">
        <v>720</v>
      </c>
      <c r="G22" s="48"/>
      <c r="H22" s="48"/>
      <c r="I22" s="49">
        <f>ROUND((Source!F966)/1000, 2)</f>
        <v>0</v>
      </c>
      <c r="J22" s="42"/>
      <c r="K22" s="10" t="s">
        <v>718</v>
      </c>
    </row>
    <row r="23" spans="1:11" ht="14.25" hidden="1" x14ac:dyDescent="0.2">
      <c r="A23" s="10"/>
      <c r="B23" s="10"/>
      <c r="C23" s="10"/>
      <c r="D23" s="10"/>
      <c r="E23" s="10"/>
      <c r="F23" s="48" t="s">
        <v>721</v>
      </c>
      <c r="G23" s="48"/>
      <c r="H23" s="48"/>
      <c r="I23" s="49">
        <f>ROUND((Source!F957)/1000, 2)</f>
        <v>0</v>
      </c>
      <c r="J23" s="42"/>
      <c r="K23" s="10" t="s">
        <v>718</v>
      </c>
    </row>
    <row r="24" spans="1:11" ht="14.25" hidden="1" x14ac:dyDescent="0.2">
      <c r="A24" s="10"/>
      <c r="B24" s="10"/>
      <c r="C24" s="10"/>
      <c r="D24" s="10"/>
      <c r="E24" s="10"/>
      <c r="F24" s="48" t="s">
        <v>722</v>
      </c>
      <c r="G24" s="48"/>
      <c r="H24" s="48"/>
      <c r="I24" s="49">
        <f>ROUND((Source!F967+Source!F968)/1000, 2)</f>
        <v>613.35</v>
      </c>
      <c r="J24" s="42"/>
      <c r="K24" s="10" t="s">
        <v>718</v>
      </c>
    </row>
    <row r="25" spans="1:11" ht="14.25" x14ac:dyDescent="0.2">
      <c r="A25" s="10"/>
      <c r="B25" s="10"/>
      <c r="C25" s="10"/>
      <c r="D25" s="10"/>
      <c r="E25" s="10"/>
      <c r="F25" s="48" t="s">
        <v>723</v>
      </c>
      <c r="G25" s="48"/>
      <c r="H25" s="48"/>
      <c r="I25" s="49">
        <f>(Source!F963+ Source!F962)/1000</f>
        <v>331.86518999999998</v>
      </c>
      <c r="J25" s="42"/>
      <c r="K25" s="10" t="s">
        <v>718</v>
      </c>
    </row>
    <row r="26" spans="1:11" ht="14.25" x14ac:dyDescent="0.2">
      <c r="A26" s="10" t="s">
        <v>737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52" t="s">
        <v>724</v>
      </c>
      <c r="B27" s="52" t="s">
        <v>725</v>
      </c>
      <c r="C27" s="52" t="s">
        <v>726</v>
      </c>
      <c r="D27" s="52" t="s">
        <v>727</v>
      </c>
      <c r="E27" s="52" t="s">
        <v>728</v>
      </c>
      <c r="F27" s="52" t="s">
        <v>729</v>
      </c>
      <c r="G27" s="52" t="s">
        <v>730</v>
      </c>
      <c r="H27" s="52" t="s">
        <v>731</v>
      </c>
      <c r="I27" s="52" t="s">
        <v>732</v>
      </c>
      <c r="J27" s="52" t="s">
        <v>733</v>
      </c>
      <c r="K27" s="16" t="s">
        <v>734</v>
      </c>
    </row>
    <row r="28" spans="1:11" ht="28.5" x14ac:dyDescent="0.2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17" t="s">
        <v>735</v>
      </c>
    </row>
    <row r="29" spans="1:11" ht="28.5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17" t="s">
        <v>736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1" spans="1:11" hidden="1" x14ac:dyDescent="0.2"/>
    <row r="32" spans="1:11" ht="16.5" hidden="1" x14ac:dyDescent="0.25">
      <c r="A32" s="56" t="str">
        <f>CONCATENATE("Локальная смета: ",IF(Source!G20&lt;&gt;"Новая локальная смета", Source!G20, ""))</f>
        <v xml:space="preserve">Локальная смета: 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</row>
    <row r="34" spans="1:22" ht="16.5" x14ac:dyDescent="0.25">
      <c r="A34" s="56" t="str">
        <f>CONCATENATE("Раздел: ",IF(Source!G24&lt;&gt;"Новый раздел", Source!G24, ""))</f>
        <v>Раздел: 1. Система водоснабжения и водоотведение.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</row>
    <row r="36" spans="1:22" ht="16.5" x14ac:dyDescent="0.25">
      <c r="A36" s="56" t="str">
        <f>CONCATENATE("Подраздел: ",IF(Source!G28&lt;&gt;"Новый подраздел", Source!G28, ""))</f>
        <v>Подраздел: Сантехника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</row>
    <row r="37" spans="1:22" ht="28.5" x14ac:dyDescent="0.2">
      <c r="A37" s="18">
        <v>1</v>
      </c>
      <c r="B37" s="18" t="str">
        <f>Source!F33</f>
        <v>1.16-3201-2-1/1</v>
      </c>
      <c r="C37" s="18" t="str">
        <f>Source!G33</f>
        <v>Укрепление расшатавшихся санитарно-технических приборов - умывальники</v>
      </c>
      <c r="D37" s="19" t="str">
        <f>Source!H33</f>
        <v>100 шт.</v>
      </c>
      <c r="E37" s="9">
        <f>Source!I33</f>
        <v>0.04</v>
      </c>
      <c r="F37" s="21"/>
      <c r="G37" s="20"/>
      <c r="H37" s="9"/>
      <c r="I37" s="9"/>
      <c r="J37" s="21"/>
      <c r="K37" s="21"/>
      <c r="Q37">
        <f>ROUND((Source!BZ33/100)*ROUND((Source!AF33*Source!AV33)*Source!I33, 2), 2)</f>
        <v>1482.19</v>
      </c>
      <c r="R37">
        <f>Source!X33</f>
        <v>1482.19</v>
      </c>
      <c r="S37">
        <f>ROUND((Source!CA33/100)*ROUND((Source!AF33*Source!AV33)*Source!I33, 2), 2)</f>
        <v>211.74</v>
      </c>
      <c r="T37">
        <f>Source!Y33</f>
        <v>211.74</v>
      </c>
      <c r="U37">
        <f>ROUND((175/100)*ROUND((Source!AE33*Source!AV33)*Source!I33, 2), 2)</f>
        <v>0.05</v>
      </c>
      <c r="V37">
        <f>ROUND((108/100)*ROUND(Source!CS33*Source!I33, 2), 2)</f>
        <v>0.03</v>
      </c>
    </row>
    <row r="38" spans="1:22" x14ac:dyDescent="0.2">
      <c r="C38" s="22" t="str">
        <f>"Объем: "&amp;Source!I33&amp;"=4/"&amp;"100"</f>
        <v>Объем: 0,04=4/100</v>
      </c>
    </row>
    <row r="39" spans="1:22" ht="14.25" x14ac:dyDescent="0.2">
      <c r="A39" s="18"/>
      <c r="B39" s="18"/>
      <c r="C39" s="18" t="s">
        <v>738</v>
      </c>
      <c r="D39" s="19"/>
      <c r="E39" s="9"/>
      <c r="F39" s="21">
        <f>Source!AO33</f>
        <v>52935.41</v>
      </c>
      <c r="G39" s="20" t="str">
        <f>Source!DG33</f>
        <v/>
      </c>
      <c r="H39" s="9">
        <f>Source!AV33</f>
        <v>1</v>
      </c>
      <c r="I39" s="9">
        <f>IF(Source!BA33&lt;&gt; 0, Source!BA33, 1)</f>
        <v>1</v>
      </c>
      <c r="J39" s="21">
        <f>Source!S33</f>
        <v>2117.42</v>
      </c>
      <c r="K39" s="21"/>
    </row>
    <row r="40" spans="1:22" ht="14.25" x14ac:dyDescent="0.2">
      <c r="A40" s="18"/>
      <c r="B40" s="18"/>
      <c r="C40" s="18" t="s">
        <v>739</v>
      </c>
      <c r="D40" s="19"/>
      <c r="E40" s="9"/>
      <c r="F40" s="21">
        <f>Source!AM33</f>
        <v>61.83</v>
      </c>
      <c r="G40" s="20" t="str">
        <f>Source!DE33</f>
        <v/>
      </c>
      <c r="H40" s="9">
        <f>Source!AV33</f>
        <v>1</v>
      </c>
      <c r="I40" s="9">
        <f>IF(Source!BB33&lt;&gt; 0, Source!BB33, 1)</f>
        <v>1</v>
      </c>
      <c r="J40" s="21">
        <f>Source!Q33</f>
        <v>2.4700000000000002</v>
      </c>
      <c r="K40" s="21"/>
    </row>
    <row r="41" spans="1:22" ht="14.25" x14ac:dyDescent="0.2">
      <c r="A41" s="18"/>
      <c r="B41" s="18"/>
      <c r="C41" s="18" t="s">
        <v>740</v>
      </c>
      <c r="D41" s="19"/>
      <c r="E41" s="9"/>
      <c r="F41" s="21">
        <f>Source!AN33</f>
        <v>0.7</v>
      </c>
      <c r="G41" s="20" t="str">
        <f>Source!DF33</f>
        <v/>
      </c>
      <c r="H41" s="9">
        <f>Source!AV33</f>
        <v>1</v>
      </c>
      <c r="I41" s="9">
        <f>IF(Source!BS33&lt;&gt; 0, Source!BS33, 1)</f>
        <v>1</v>
      </c>
      <c r="J41" s="23">
        <f>Source!R33</f>
        <v>0.03</v>
      </c>
      <c r="K41" s="21"/>
    </row>
    <row r="42" spans="1:22" ht="14.25" x14ac:dyDescent="0.2">
      <c r="A42" s="18"/>
      <c r="B42" s="18"/>
      <c r="C42" s="18" t="s">
        <v>741</v>
      </c>
      <c r="D42" s="19"/>
      <c r="E42" s="9"/>
      <c r="F42" s="21">
        <f>Source!AL33</f>
        <v>776.55</v>
      </c>
      <c r="G42" s="20" t="str">
        <f>Source!DD33</f>
        <v/>
      </c>
      <c r="H42" s="9">
        <f>Source!AW33</f>
        <v>1</v>
      </c>
      <c r="I42" s="9">
        <f>IF(Source!BC33&lt;&gt; 0, Source!BC33, 1)</f>
        <v>1</v>
      </c>
      <c r="J42" s="21">
        <f>Source!P33</f>
        <v>31.06</v>
      </c>
      <c r="K42" s="21"/>
    </row>
    <row r="43" spans="1:22" ht="14.25" x14ac:dyDescent="0.2">
      <c r="A43" s="18"/>
      <c r="B43" s="18"/>
      <c r="C43" s="18" t="s">
        <v>742</v>
      </c>
      <c r="D43" s="19" t="s">
        <v>743</v>
      </c>
      <c r="E43" s="9">
        <f>Source!AT33</f>
        <v>70</v>
      </c>
      <c r="F43" s="21"/>
      <c r="G43" s="20"/>
      <c r="H43" s="9"/>
      <c r="I43" s="9"/>
      <c r="J43" s="21">
        <f>SUM(R37:R42)</f>
        <v>1482.19</v>
      </c>
      <c r="K43" s="21"/>
    </row>
    <row r="44" spans="1:22" ht="14.25" x14ac:dyDescent="0.2">
      <c r="A44" s="18"/>
      <c r="B44" s="18"/>
      <c r="C44" s="18" t="s">
        <v>744</v>
      </c>
      <c r="D44" s="19" t="s">
        <v>743</v>
      </c>
      <c r="E44" s="9">
        <f>Source!AU33</f>
        <v>10</v>
      </c>
      <c r="F44" s="21"/>
      <c r="G44" s="20"/>
      <c r="H44" s="9"/>
      <c r="I44" s="9"/>
      <c r="J44" s="21">
        <f>SUM(T37:T43)</f>
        <v>211.74</v>
      </c>
      <c r="K44" s="21"/>
    </row>
    <row r="45" spans="1:22" ht="14.25" x14ac:dyDescent="0.2">
      <c r="A45" s="18"/>
      <c r="B45" s="18"/>
      <c r="C45" s="18" t="s">
        <v>745</v>
      </c>
      <c r="D45" s="19" t="s">
        <v>743</v>
      </c>
      <c r="E45" s="9">
        <f>108</f>
        <v>108</v>
      </c>
      <c r="F45" s="21"/>
      <c r="G45" s="20"/>
      <c r="H45" s="9"/>
      <c r="I45" s="9"/>
      <c r="J45" s="21">
        <f>SUM(V37:V44)</f>
        <v>0.03</v>
      </c>
      <c r="K45" s="21"/>
    </row>
    <row r="46" spans="1:22" ht="14.25" x14ac:dyDescent="0.2">
      <c r="A46" s="18"/>
      <c r="B46" s="18"/>
      <c r="C46" s="18" t="s">
        <v>746</v>
      </c>
      <c r="D46" s="19" t="s">
        <v>747</v>
      </c>
      <c r="E46" s="9">
        <f>Source!AQ33</f>
        <v>104.44</v>
      </c>
      <c r="F46" s="21"/>
      <c r="G46" s="20" t="str">
        <f>Source!DI33</f>
        <v/>
      </c>
      <c r="H46" s="9">
        <f>Source!AV33</f>
        <v>1</v>
      </c>
      <c r="I46" s="9"/>
      <c r="J46" s="21"/>
      <c r="K46" s="21">
        <f>Source!U33</f>
        <v>4.1776</v>
      </c>
    </row>
    <row r="47" spans="1:22" ht="15" x14ac:dyDescent="0.25">
      <c r="A47" s="26"/>
      <c r="B47" s="26"/>
      <c r="C47" s="26"/>
      <c r="D47" s="26"/>
      <c r="E47" s="26"/>
      <c r="F47" s="26"/>
      <c r="G47" s="26"/>
      <c r="H47" s="26"/>
      <c r="I47" s="54">
        <f>J39+J40+J42+J43+J44+J45</f>
        <v>3844.9100000000003</v>
      </c>
      <c r="J47" s="54"/>
      <c r="K47" s="27">
        <f>IF(Source!I33&lt;&gt;0, ROUND(I47/Source!I33, 2), 0)</f>
        <v>96122.75</v>
      </c>
      <c r="P47" s="24">
        <f>I47</f>
        <v>3844.9100000000003</v>
      </c>
    </row>
    <row r="48" spans="1:22" ht="42.75" x14ac:dyDescent="0.2">
      <c r="A48" s="18">
        <v>2</v>
      </c>
      <c r="B48" s="18" t="str">
        <f>Source!F34</f>
        <v>1.16-3201-2-2/1</v>
      </c>
      <c r="C48" s="18" t="str">
        <f>Source!G34</f>
        <v>Укрепление расшатавшихся санитарно-технических приборов - унитазы и биде</v>
      </c>
      <c r="D48" s="19" t="str">
        <f>Source!H34</f>
        <v>100 шт.</v>
      </c>
      <c r="E48" s="9">
        <f>Source!I34</f>
        <v>0.04</v>
      </c>
      <c r="F48" s="21"/>
      <c r="G48" s="20"/>
      <c r="H48" s="9"/>
      <c r="I48" s="9"/>
      <c r="J48" s="21"/>
      <c r="K48" s="21"/>
      <c r="Q48">
        <f>ROUND((Source!BZ34/100)*ROUND((Source!AF34*Source!AV34)*Source!I34, 2), 2)</f>
        <v>2156.16</v>
      </c>
      <c r="R48">
        <f>Source!X34</f>
        <v>2156.16</v>
      </c>
      <c r="S48">
        <f>ROUND((Source!CA34/100)*ROUND((Source!AF34*Source!AV34)*Source!I34, 2), 2)</f>
        <v>308.02</v>
      </c>
      <c r="T48">
        <f>Source!Y34</f>
        <v>308.02</v>
      </c>
      <c r="U48">
        <f>ROUND((175/100)*ROUND((Source!AE34*Source!AV34)*Source!I34, 2), 2)</f>
        <v>0.05</v>
      </c>
      <c r="V48">
        <f>ROUND((108/100)*ROUND(Source!CS34*Source!I34, 2), 2)</f>
        <v>0.03</v>
      </c>
    </row>
    <row r="49" spans="1:22" x14ac:dyDescent="0.2">
      <c r="C49" s="22" t="str">
        <f>"Объем: "&amp;Source!I34&amp;"=4/"&amp;"100"</f>
        <v>Объем: 0,04=4/100</v>
      </c>
    </row>
    <row r="50" spans="1:22" ht="14.25" x14ac:dyDescent="0.2">
      <c r="A50" s="18"/>
      <c r="B50" s="18"/>
      <c r="C50" s="18" t="s">
        <v>738</v>
      </c>
      <c r="D50" s="19"/>
      <c r="E50" s="9"/>
      <c r="F50" s="21">
        <f>Source!AO34</f>
        <v>77005.72</v>
      </c>
      <c r="G50" s="20" t="str">
        <f>Source!DG34</f>
        <v/>
      </c>
      <c r="H50" s="9">
        <f>Source!AV34</f>
        <v>1</v>
      </c>
      <c r="I50" s="9">
        <f>IF(Source!BA34&lt;&gt; 0, Source!BA34, 1)</f>
        <v>1</v>
      </c>
      <c r="J50" s="21">
        <f>Source!S34</f>
        <v>3080.23</v>
      </c>
      <c r="K50" s="21"/>
    </row>
    <row r="51" spans="1:22" ht="14.25" x14ac:dyDescent="0.2">
      <c r="A51" s="18"/>
      <c r="B51" s="18"/>
      <c r="C51" s="18" t="s">
        <v>739</v>
      </c>
      <c r="D51" s="19"/>
      <c r="E51" s="9"/>
      <c r="F51" s="21">
        <f>Source!AM34</f>
        <v>61.83</v>
      </c>
      <c r="G51" s="20" t="str">
        <f>Source!DE34</f>
        <v/>
      </c>
      <c r="H51" s="9">
        <f>Source!AV34</f>
        <v>1</v>
      </c>
      <c r="I51" s="9">
        <f>IF(Source!BB34&lt;&gt; 0, Source!BB34, 1)</f>
        <v>1</v>
      </c>
      <c r="J51" s="21">
        <f>Source!Q34</f>
        <v>2.4700000000000002</v>
      </c>
      <c r="K51" s="21"/>
    </row>
    <row r="52" spans="1:22" ht="14.25" x14ac:dyDescent="0.2">
      <c r="A52" s="18"/>
      <c r="B52" s="18"/>
      <c r="C52" s="18" t="s">
        <v>740</v>
      </c>
      <c r="D52" s="19"/>
      <c r="E52" s="9"/>
      <c r="F52" s="21">
        <f>Source!AN34</f>
        <v>0.7</v>
      </c>
      <c r="G52" s="20" t="str">
        <f>Source!DF34</f>
        <v/>
      </c>
      <c r="H52" s="9">
        <f>Source!AV34</f>
        <v>1</v>
      </c>
      <c r="I52" s="9">
        <f>IF(Source!BS34&lt;&gt; 0, Source!BS34, 1)</f>
        <v>1</v>
      </c>
      <c r="J52" s="23">
        <f>Source!R34</f>
        <v>0.03</v>
      </c>
      <c r="K52" s="21"/>
    </row>
    <row r="53" spans="1:22" ht="14.25" x14ac:dyDescent="0.2">
      <c r="A53" s="18"/>
      <c r="B53" s="18"/>
      <c r="C53" s="18" t="s">
        <v>741</v>
      </c>
      <c r="D53" s="19"/>
      <c r="E53" s="9"/>
      <c r="F53" s="21">
        <f>Source!AL34</f>
        <v>776.55</v>
      </c>
      <c r="G53" s="20" t="str">
        <f>Source!DD34</f>
        <v/>
      </c>
      <c r="H53" s="9">
        <f>Source!AW34</f>
        <v>1</v>
      </c>
      <c r="I53" s="9">
        <f>IF(Source!BC34&lt;&gt; 0, Source!BC34, 1)</f>
        <v>1</v>
      </c>
      <c r="J53" s="21">
        <f>Source!P34</f>
        <v>31.06</v>
      </c>
      <c r="K53" s="21"/>
    </row>
    <row r="54" spans="1:22" ht="14.25" x14ac:dyDescent="0.2">
      <c r="A54" s="18"/>
      <c r="B54" s="18"/>
      <c r="C54" s="18" t="s">
        <v>742</v>
      </c>
      <c r="D54" s="19" t="s">
        <v>743</v>
      </c>
      <c r="E54" s="9">
        <f>Source!AT34</f>
        <v>70</v>
      </c>
      <c r="F54" s="21"/>
      <c r="G54" s="20"/>
      <c r="H54" s="9"/>
      <c r="I54" s="9"/>
      <c r="J54" s="21">
        <f>SUM(R48:R53)</f>
        <v>2156.16</v>
      </c>
      <c r="K54" s="21"/>
    </row>
    <row r="55" spans="1:22" ht="14.25" x14ac:dyDescent="0.2">
      <c r="A55" s="18"/>
      <c r="B55" s="18"/>
      <c r="C55" s="18" t="s">
        <v>744</v>
      </c>
      <c r="D55" s="19" t="s">
        <v>743</v>
      </c>
      <c r="E55" s="9">
        <f>Source!AU34</f>
        <v>10</v>
      </c>
      <c r="F55" s="21"/>
      <c r="G55" s="20"/>
      <c r="H55" s="9"/>
      <c r="I55" s="9"/>
      <c r="J55" s="21">
        <f>SUM(T48:T54)</f>
        <v>308.02</v>
      </c>
      <c r="K55" s="21"/>
    </row>
    <row r="56" spans="1:22" ht="14.25" x14ac:dyDescent="0.2">
      <c r="A56" s="18"/>
      <c r="B56" s="18"/>
      <c r="C56" s="18" t="s">
        <v>745</v>
      </c>
      <c r="D56" s="19" t="s">
        <v>743</v>
      </c>
      <c r="E56" s="9">
        <f>108</f>
        <v>108</v>
      </c>
      <c r="F56" s="21"/>
      <c r="G56" s="20"/>
      <c r="H56" s="9"/>
      <c r="I56" s="9"/>
      <c r="J56" s="21">
        <f>SUM(V48:V55)</f>
        <v>0.03</v>
      </c>
      <c r="K56" s="21"/>
    </row>
    <row r="57" spans="1:22" ht="14.25" x14ac:dyDescent="0.2">
      <c r="A57" s="18"/>
      <c r="B57" s="18"/>
      <c r="C57" s="18" t="s">
        <v>746</v>
      </c>
      <c r="D57" s="19" t="s">
        <v>747</v>
      </c>
      <c r="E57" s="9">
        <f>Source!AQ34</f>
        <v>151.93</v>
      </c>
      <c r="F57" s="21"/>
      <c r="G57" s="20" t="str">
        <f>Source!DI34</f>
        <v/>
      </c>
      <c r="H57" s="9">
        <f>Source!AV34</f>
        <v>1</v>
      </c>
      <c r="I57" s="9"/>
      <c r="J57" s="21"/>
      <c r="K57" s="21">
        <f>Source!U34</f>
        <v>6.0772000000000004</v>
      </c>
    </row>
    <row r="58" spans="1:22" ht="15" x14ac:dyDescent="0.25">
      <c r="A58" s="26"/>
      <c r="B58" s="26"/>
      <c r="C58" s="26"/>
      <c r="D58" s="26"/>
      <c r="E58" s="26"/>
      <c r="F58" s="26"/>
      <c r="G58" s="26"/>
      <c r="H58" s="26"/>
      <c r="I58" s="54">
        <f>J50+J51+J53+J54+J55+J56</f>
        <v>5577.97</v>
      </c>
      <c r="J58" s="54"/>
      <c r="K58" s="27">
        <f>IF(Source!I34&lt;&gt;0, ROUND(I58/Source!I34, 2), 0)</f>
        <v>139449.25</v>
      </c>
      <c r="P58" s="24">
        <f>I58</f>
        <v>5577.97</v>
      </c>
    </row>
    <row r="59" spans="1:22" ht="28.5" x14ac:dyDescent="0.2">
      <c r="A59" s="18">
        <v>3</v>
      </c>
      <c r="B59" s="18" t="str">
        <f>Source!F35</f>
        <v>1.23-2103-41-1/1</v>
      </c>
      <c r="C59" s="18" t="str">
        <f>Source!G35</f>
        <v>Техническое обслуживание регулирующего клапана / Смеситель</v>
      </c>
      <c r="D59" s="19" t="str">
        <f>Source!H35</f>
        <v>шт.</v>
      </c>
      <c r="E59" s="9">
        <f>Source!I35</f>
        <v>4</v>
      </c>
      <c r="F59" s="21"/>
      <c r="G59" s="20"/>
      <c r="H59" s="9"/>
      <c r="I59" s="9"/>
      <c r="J59" s="21"/>
      <c r="K59" s="21"/>
      <c r="Q59">
        <f>ROUND((Source!BZ35/100)*ROUND((Source!AF35*Source!AV35)*Source!I35, 2), 2)</f>
        <v>582.4</v>
      </c>
      <c r="R59">
        <f>Source!X35</f>
        <v>582.4</v>
      </c>
      <c r="S59">
        <f>ROUND((Source!CA35/100)*ROUND((Source!AF35*Source!AV35)*Source!I35, 2), 2)</f>
        <v>83.2</v>
      </c>
      <c r="T59">
        <f>Source!Y35</f>
        <v>83.2</v>
      </c>
      <c r="U59">
        <f>ROUND((175/100)*ROUND((Source!AE35*Source!AV35)*Source!I35, 2), 2)</f>
        <v>346.99</v>
      </c>
      <c r="V59">
        <f>ROUND((108/100)*ROUND(Source!CS35*Source!I35, 2), 2)</f>
        <v>214.14</v>
      </c>
    </row>
    <row r="60" spans="1:22" ht="14.25" x14ac:dyDescent="0.2">
      <c r="A60" s="18"/>
      <c r="B60" s="18"/>
      <c r="C60" s="18" t="s">
        <v>738</v>
      </c>
      <c r="D60" s="19"/>
      <c r="E60" s="9"/>
      <c r="F60" s="21">
        <f>Source!AO35</f>
        <v>208</v>
      </c>
      <c r="G60" s="20" t="str">
        <f>Source!DG35</f>
        <v/>
      </c>
      <c r="H60" s="9">
        <f>Source!AV35</f>
        <v>1</v>
      </c>
      <c r="I60" s="9">
        <f>IF(Source!BA35&lt;&gt; 0, Source!BA35, 1)</f>
        <v>1</v>
      </c>
      <c r="J60" s="21">
        <f>Source!S35</f>
        <v>832</v>
      </c>
      <c r="K60" s="21"/>
    </row>
    <row r="61" spans="1:22" ht="14.25" x14ac:dyDescent="0.2">
      <c r="A61" s="18"/>
      <c r="B61" s="18"/>
      <c r="C61" s="18" t="s">
        <v>739</v>
      </c>
      <c r="D61" s="19"/>
      <c r="E61" s="9"/>
      <c r="F61" s="21">
        <f>Source!AM35</f>
        <v>78.180000000000007</v>
      </c>
      <c r="G61" s="20" t="str">
        <f>Source!DE35</f>
        <v/>
      </c>
      <c r="H61" s="9">
        <f>Source!AV35</f>
        <v>1</v>
      </c>
      <c r="I61" s="9">
        <f>IF(Source!BB35&lt;&gt; 0, Source!BB35, 1)</f>
        <v>1</v>
      </c>
      <c r="J61" s="21">
        <f>Source!Q35</f>
        <v>312.72000000000003</v>
      </c>
      <c r="K61" s="21"/>
    </row>
    <row r="62" spans="1:22" ht="14.25" x14ac:dyDescent="0.2">
      <c r="A62" s="18"/>
      <c r="B62" s="18"/>
      <c r="C62" s="18" t="s">
        <v>740</v>
      </c>
      <c r="D62" s="19"/>
      <c r="E62" s="9"/>
      <c r="F62" s="21">
        <f>Source!AN35</f>
        <v>49.57</v>
      </c>
      <c r="G62" s="20" t="str">
        <f>Source!DF35</f>
        <v/>
      </c>
      <c r="H62" s="9">
        <f>Source!AV35</f>
        <v>1</v>
      </c>
      <c r="I62" s="9">
        <f>IF(Source!BS35&lt;&gt; 0, Source!BS35, 1)</f>
        <v>1</v>
      </c>
      <c r="J62" s="23">
        <f>Source!R35</f>
        <v>198.28</v>
      </c>
      <c r="K62" s="21"/>
    </row>
    <row r="63" spans="1:22" ht="14.25" x14ac:dyDescent="0.2">
      <c r="A63" s="18"/>
      <c r="B63" s="18"/>
      <c r="C63" s="18" t="s">
        <v>742</v>
      </c>
      <c r="D63" s="19" t="s">
        <v>743</v>
      </c>
      <c r="E63" s="9">
        <f>Source!AT35</f>
        <v>70</v>
      </c>
      <c r="F63" s="21"/>
      <c r="G63" s="20"/>
      <c r="H63" s="9"/>
      <c r="I63" s="9"/>
      <c r="J63" s="21">
        <f>SUM(R59:R62)</f>
        <v>582.4</v>
      </c>
      <c r="K63" s="21"/>
    </row>
    <row r="64" spans="1:22" ht="14.25" x14ac:dyDescent="0.2">
      <c r="A64" s="18"/>
      <c r="B64" s="18"/>
      <c r="C64" s="18" t="s">
        <v>744</v>
      </c>
      <c r="D64" s="19" t="s">
        <v>743</v>
      </c>
      <c r="E64" s="9">
        <f>Source!AU35</f>
        <v>10</v>
      </c>
      <c r="F64" s="21"/>
      <c r="G64" s="20"/>
      <c r="H64" s="9"/>
      <c r="I64" s="9"/>
      <c r="J64" s="21">
        <f>SUM(T59:T63)</f>
        <v>83.2</v>
      </c>
      <c r="K64" s="21"/>
    </row>
    <row r="65" spans="1:22" ht="14.25" x14ac:dyDescent="0.2">
      <c r="A65" s="18"/>
      <c r="B65" s="18"/>
      <c r="C65" s="18" t="s">
        <v>745</v>
      </c>
      <c r="D65" s="19" t="s">
        <v>743</v>
      </c>
      <c r="E65" s="9">
        <f>108</f>
        <v>108</v>
      </c>
      <c r="F65" s="21"/>
      <c r="G65" s="20"/>
      <c r="H65" s="9"/>
      <c r="I65" s="9"/>
      <c r="J65" s="21">
        <f>SUM(V59:V64)</f>
        <v>214.14</v>
      </c>
      <c r="K65" s="21"/>
    </row>
    <row r="66" spans="1:22" ht="14.25" x14ac:dyDescent="0.2">
      <c r="A66" s="18"/>
      <c r="B66" s="18"/>
      <c r="C66" s="18" t="s">
        <v>746</v>
      </c>
      <c r="D66" s="19" t="s">
        <v>747</v>
      </c>
      <c r="E66" s="9">
        <f>Source!AQ35</f>
        <v>0.37</v>
      </c>
      <c r="F66" s="21"/>
      <c r="G66" s="20" t="str">
        <f>Source!DI35</f>
        <v/>
      </c>
      <c r="H66" s="9">
        <f>Source!AV35</f>
        <v>1</v>
      </c>
      <c r="I66" s="9"/>
      <c r="J66" s="21"/>
      <c r="K66" s="21">
        <f>Source!U35</f>
        <v>1.48</v>
      </c>
    </row>
    <row r="67" spans="1:22" ht="15" x14ac:dyDescent="0.25">
      <c r="A67" s="26"/>
      <c r="B67" s="26"/>
      <c r="C67" s="26"/>
      <c r="D67" s="26"/>
      <c r="E67" s="26"/>
      <c r="F67" s="26"/>
      <c r="G67" s="26"/>
      <c r="H67" s="26"/>
      <c r="I67" s="54">
        <f>J60+J61+J63+J64+J65</f>
        <v>2024.46</v>
      </c>
      <c r="J67" s="54"/>
      <c r="K67" s="27">
        <f>IF(Source!I35&lt;&gt;0, ROUND(I67/Source!I35, 2), 0)</f>
        <v>506.12</v>
      </c>
      <c r="P67" s="24">
        <f>I67</f>
        <v>2024.46</v>
      </c>
    </row>
    <row r="68" spans="1:22" ht="28.5" x14ac:dyDescent="0.2">
      <c r="A68" s="18">
        <v>4</v>
      </c>
      <c r="B68" s="18" t="str">
        <f>Source!F36</f>
        <v>1.16-3201-1-1/1</v>
      </c>
      <c r="C68" s="18" t="str">
        <f>Source!G36</f>
        <v>Регулировка смывного бачка</v>
      </c>
      <c r="D68" s="19" t="str">
        <f>Source!H36</f>
        <v>100 приборов</v>
      </c>
      <c r="E68" s="9">
        <f>Source!I36</f>
        <v>0.04</v>
      </c>
      <c r="F68" s="21"/>
      <c r="G68" s="20"/>
      <c r="H68" s="9"/>
      <c r="I68" s="9"/>
      <c r="J68" s="21"/>
      <c r="K68" s="21"/>
      <c r="Q68">
        <f>ROUND((Source!BZ36/100)*ROUND((Source!AF36*Source!AV36)*Source!I36, 2), 2)</f>
        <v>445.09</v>
      </c>
      <c r="R68">
        <f>Source!X36</f>
        <v>445.09</v>
      </c>
      <c r="S68">
        <f>ROUND((Source!CA36/100)*ROUND((Source!AF36*Source!AV36)*Source!I36, 2), 2)</f>
        <v>63.58</v>
      </c>
      <c r="T68">
        <f>Source!Y36</f>
        <v>63.58</v>
      </c>
      <c r="U68">
        <f>ROUND((175/100)*ROUND((Source!AE36*Source!AV36)*Source!I36, 2), 2)</f>
        <v>0</v>
      </c>
      <c r="V68">
        <f>ROUND((108/100)*ROUND(Source!CS36*Source!I36, 2), 2)</f>
        <v>0</v>
      </c>
    </row>
    <row r="69" spans="1:22" x14ac:dyDescent="0.2">
      <c r="C69" s="22" t="str">
        <f>"Объем: "&amp;Source!I36&amp;"=4/"&amp;"100"</f>
        <v>Объем: 0,04=4/100</v>
      </c>
    </row>
    <row r="70" spans="1:22" ht="14.25" x14ac:dyDescent="0.2">
      <c r="A70" s="18"/>
      <c r="B70" s="18"/>
      <c r="C70" s="18" t="s">
        <v>738</v>
      </c>
      <c r="D70" s="19"/>
      <c r="E70" s="9"/>
      <c r="F70" s="21">
        <f>Source!AO36</f>
        <v>15896.11</v>
      </c>
      <c r="G70" s="20" t="str">
        <f>Source!DG36</f>
        <v/>
      </c>
      <c r="H70" s="9">
        <f>Source!AV36</f>
        <v>1</v>
      </c>
      <c r="I70" s="9">
        <f>IF(Source!BA36&lt;&gt; 0, Source!BA36, 1)</f>
        <v>1</v>
      </c>
      <c r="J70" s="21">
        <f>Source!S36</f>
        <v>635.84</v>
      </c>
      <c r="K70" s="21"/>
    </row>
    <row r="71" spans="1:22" ht="14.25" x14ac:dyDescent="0.2">
      <c r="A71" s="18"/>
      <c r="B71" s="18"/>
      <c r="C71" s="18" t="s">
        <v>742</v>
      </c>
      <c r="D71" s="19" t="s">
        <v>743</v>
      </c>
      <c r="E71" s="9">
        <f>Source!AT36</f>
        <v>70</v>
      </c>
      <c r="F71" s="21"/>
      <c r="G71" s="20"/>
      <c r="H71" s="9"/>
      <c r="I71" s="9"/>
      <c r="J71" s="21">
        <f>SUM(R68:R70)</f>
        <v>445.09</v>
      </c>
      <c r="K71" s="21"/>
    </row>
    <row r="72" spans="1:22" ht="14.25" x14ac:dyDescent="0.2">
      <c r="A72" s="18"/>
      <c r="B72" s="18"/>
      <c r="C72" s="18" t="s">
        <v>744</v>
      </c>
      <c r="D72" s="19" t="s">
        <v>743</v>
      </c>
      <c r="E72" s="9">
        <f>Source!AU36</f>
        <v>10</v>
      </c>
      <c r="F72" s="21"/>
      <c r="G72" s="20"/>
      <c r="H72" s="9"/>
      <c r="I72" s="9"/>
      <c r="J72" s="21">
        <f>SUM(T68:T71)</f>
        <v>63.58</v>
      </c>
      <c r="K72" s="21"/>
    </row>
    <row r="73" spans="1:22" ht="14.25" x14ac:dyDescent="0.2">
      <c r="A73" s="18"/>
      <c r="B73" s="18"/>
      <c r="C73" s="18" t="s">
        <v>746</v>
      </c>
      <c r="D73" s="19" t="s">
        <v>747</v>
      </c>
      <c r="E73" s="9">
        <f>Source!AQ36</f>
        <v>26.7</v>
      </c>
      <c r="F73" s="21"/>
      <c r="G73" s="20" t="str">
        <f>Source!DI36</f>
        <v/>
      </c>
      <c r="H73" s="9">
        <f>Source!AV36</f>
        <v>1</v>
      </c>
      <c r="I73" s="9"/>
      <c r="J73" s="21"/>
      <c r="K73" s="21">
        <f>Source!U36</f>
        <v>1.0680000000000001</v>
      </c>
    </row>
    <row r="74" spans="1:22" ht="15" x14ac:dyDescent="0.25">
      <c r="A74" s="26"/>
      <c r="B74" s="26"/>
      <c r="C74" s="26"/>
      <c r="D74" s="26"/>
      <c r="E74" s="26"/>
      <c r="F74" s="26"/>
      <c r="G74" s="26"/>
      <c r="H74" s="26"/>
      <c r="I74" s="54">
        <f>J70+J71+J72</f>
        <v>1144.51</v>
      </c>
      <c r="J74" s="54"/>
      <c r="K74" s="27">
        <f>IF(Source!I36&lt;&gt;0, ROUND(I74/Source!I36, 2), 0)</f>
        <v>28612.75</v>
      </c>
      <c r="P74" s="24">
        <f>I74</f>
        <v>1144.51</v>
      </c>
    </row>
    <row r="75" spans="1:22" ht="14.25" x14ac:dyDescent="0.2">
      <c r="A75" s="18">
        <v>5</v>
      </c>
      <c r="B75" s="18" t="str">
        <f>Source!F37</f>
        <v>1.16-2203-1-1/1</v>
      </c>
      <c r="C75" s="18" t="str">
        <f>Source!G37</f>
        <v>Прочистка сифонов</v>
      </c>
      <c r="D75" s="19" t="str">
        <f>Source!H37</f>
        <v>100 шт.</v>
      </c>
      <c r="E75" s="9">
        <f>Source!I37</f>
        <v>0.04</v>
      </c>
      <c r="F75" s="21"/>
      <c r="G75" s="20"/>
      <c r="H75" s="9"/>
      <c r="I75" s="9"/>
      <c r="J75" s="21"/>
      <c r="K75" s="21"/>
      <c r="Q75">
        <f>ROUND((Source!BZ37/100)*ROUND((Source!AF37*Source!AV37)*Source!I37, 2), 2)</f>
        <v>1590.62</v>
      </c>
      <c r="R75">
        <f>Source!X37</f>
        <v>1590.62</v>
      </c>
      <c r="S75">
        <f>ROUND((Source!CA37/100)*ROUND((Source!AF37*Source!AV37)*Source!I37, 2), 2)</f>
        <v>227.23</v>
      </c>
      <c r="T75">
        <f>Source!Y37</f>
        <v>227.23</v>
      </c>
      <c r="U75">
        <f>ROUND((175/100)*ROUND((Source!AE37*Source!AV37)*Source!I37, 2), 2)</f>
        <v>0</v>
      </c>
      <c r="V75">
        <f>ROUND((108/100)*ROUND(Source!CS37*Source!I37, 2), 2)</f>
        <v>0</v>
      </c>
    </row>
    <row r="76" spans="1:22" x14ac:dyDescent="0.2">
      <c r="C76" s="22" t="str">
        <f>"Объем: "&amp;Source!I37&amp;"=4/"&amp;"100"</f>
        <v>Объем: 0,04=4/100</v>
      </c>
    </row>
    <row r="77" spans="1:22" ht="14.25" x14ac:dyDescent="0.2">
      <c r="A77" s="18"/>
      <c r="B77" s="18"/>
      <c r="C77" s="18" t="s">
        <v>738</v>
      </c>
      <c r="D77" s="19"/>
      <c r="E77" s="9"/>
      <c r="F77" s="21">
        <f>Source!AO37</f>
        <v>14201.94</v>
      </c>
      <c r="G77" s="20" t="str">
        <f>Source!DG37</f>
        <v>)*4</v>
      </c>
      <c r="H77" s="9">
        <f>Source!AV37</f>
        <v>1</v>
      </c>
      <c r="I77" s="9">
        <f>IF(Source!BA37&lt;&gt; 0, Source!BA37, 1)</f>
        <v>1</v>
      </c>
      <c r="J77" s="21">
        <f>Source!S37</f>
        <v>2272.31</v>
      </c>
      <c r="K77" s="21"/>
    </row>
    <row r="78" spans="1:22" ht="14.25" x14ac:dyDescent="0.2">
      <c r="A78" s="18"/>
      <c r="B78" s="18"/>
      <c r="C78" s="18" t="s">
        <v>741</v>
      </c>
      <c r="D78" s="19"/>
      <c r="E78" s="9"/>
      <c r="F78" s="21">
        <f>Source!AL37</f>
        <v>243.57</v>
      </c>
      <c r="G78" s="20" t="str">
        <f>Source!DD37</f>
        <v>)*4</v>
      </c>
      <c r="H78" s="9">
        <f>Source!AW37</f>
        <v>1</v>
      </c>
      <c r="I78" s="9">
        <f>IF(Source!BC37&lt;&gt; 0, Source!BC37, 1)</f>
        <v>1</v>
      </c>
      <c r="J78" s="21">
        <f>Source!P37</f>
        <v>38.97</v>
      </c>
      <c r="K78" s="21"/>
    </row>
    <row r="79" spans="1:22" ht="14.25" x14ac:dyDescent="0.2">
      <c r="A79" s="18"/>
      <c r="B79" s="18"/>
      <c r="C79" s="18" t="s">
        <v>742</v>
      </c>
      <c r="D79" s="19" t="s">
        <v>743</v>
      </c>
      <c r="E79" s="9">
        <f>Source!AT37</f>
        <v>70</v>
      </c>
      <c r="F79" s="21"/>
      <c r="G79" s="20"/>
      <c r="H79" s="9"/>
      <c r="I79" s="9"/>
      <c r="J79" s="21">
        <f>SUM(R75:R78)</f>
        <v>1590.62</v>
      </c>
      <c r="K79" s="21"/>
    </row>
    <row r="80" spans="1:22" ht="14.25" x14ac:dyDescent="0.2">
      <c r="A80" s="18"/>
      <c r="B80" s="18"/>
      <c r="C80" s="18" t="s">
        <v>744</v>
      </c>
      <c r="D80" s="19" t="s">
        <v>743</v>
      </c>
      <c r="E80" s="9">
        <f>Source!AU37</f>
        <v>10</v>
      </c>
      <c r="F80" s="21"/>
      <c r="G80" s="20"/>
      <c r="H80" s="9"/>
      <c r="I80" s="9"/>
      <c r="J80" s="21">
        <f>SUM(T75:T79)</f>
        <v>227.23</v>
      </c>
      <c r="K80" s="21"/>
    </row>
    <row r="81" spans="1:22" ht="14.25" x14ac:dyDescent="0.2">
      <c r="A81" s="18"/>
      <c r="B81" s="18"/>
      <c r="C81" s="18" t="s">
        <v>746</v>
      </c>
      <c r="D81" s="19" t="s">
        <v>747</v>
      </c>
      <c r="E81" s="9">
        <f>Source!AQ37</f>
        <v>28.02</v>
      </c>
      <c r="F81" s="21"/>
      <c r="G81" s="20" t="str">
        <f>Source!DI37</f>
        <v>)*4</v>
      </c>
      <c r="H81" s="9">
        <f>Source!AV37</f>
        <v>1</v>
      </c>
      <c r="I81" s="9"/>
      <c r="J81" s="21"/>
      <c r="K81" s="21">
        <f>Source!U37</f>
        <v>4.4832000000000001</v>
      </c>
    </row>
    <row r="82" spans="1:22" ht="15" x14ac:dyDescent="0.25">
      <c r="A82" s="26"/>
      <c r="B82" s="26"/>
      <c r="C82" s="26"/>
      <c r="D82" s="26"/>
      <c r="E82" s="26"/>
      <c r="F82" s="26"/>
      <c r="G82" s="26"/>
      <c r="H82" s="26"/>
      <c r="I82" s="54">
        <f>J77+J78+J79+J80</f>
        <v>4129.1299999999992</v>
      </c>
      <c r="J82" s="54"/>
      <c r="K82" s="27">
        <f>IF(Source!I37&lt;&gt;0, ROUND(I82/Source!I37, 2), 0)</f>
        <v>103228.25</v>
      </c>
      <c r="P82" s="24">
        <f>I82</f>
        <v>4129.1299999999992</v>
      </c>
    </row>
    <row r="83" spans="1:22" ht="42.75" x14ac:dyDescent="0.2">
      <c r="A83" s="18">
        <v>6</v>
      </c>
      <c r="B83" s="18" t="str">
        <f>Source!F38</f>
        <v>1.21-2303-24-1/1</v>
      </c>
      <c r="C83" s="18" t="str">
        <f>Source!G38</f>
        <v>Техническое обслуживание электроводонагревателей объемом до 80 литров</v>
      </c>
      <c r="D83" s="19" t="str">
        <f>Source!H38</f>
        <v>шт.</v>
      </c>
      <c r="E83" s="9">
        <f>Source!I38</f>
        <v>2</v>
      </c>
      <c r="F83" s="21"/>
      <c r="G83" s="20"/>
      <c r="H83" s="9"/>
      <c r="I83" s="9"/>
      <c r="J83" s="21"/>
      <c r="K83" s="21"/>
      <c r="Q83">
        <f>ROUND((Source!BZ38/100)*ROUND((Source!AF38*Source!AV38)*Source!I38, 2), 2)</f>
        <v>1741.64</v>
      </c>
      <c r="R83">
        <f>Source!X38</f>
        <v>1741.64</v>
      </c>
      <c r="S83">
        <f>ROUND((Source!CA38/100)*ROUND((Source!AF38*Source!AV38)*Source!I38, 2), 2)</f>
        <v>248.81</v>
      </c>
      <c r="T83">
        <f>Source!Y38</f>
        <v>248.81</v>
      </c>
      <c r="U83">
        <f>ROUND((175/100)*ROUND((Source!AE38*Source!AV38)*Source!I38, 2), 2)</f>
        <v>3131.7</v>
      </c>
      <c r="V83">
        <f>ROUND((108/100)*ROUND(Source!CS38*Source!I38, 2), 2)</f>
        <v>1932.7</v>
      </c>
    </row>
    <row r="84" spans="1:22" ht="14.25" x14ac:dyDescent="0.2">
      <c r="A84" s="18"/>
      <c r="B84" s="18"/>
      <c r="C84" s="18" t="s">
        <v>738</v>
      </c>
      <c r="D84" s="19"/>
      <c r="E84" s="9"/>
      <c r="F84" s="21">
        <f>Source!AO38</f>
        <v>1244.03</v>
      </c>
      <c r="G84" s="20" t="str">
        <f>Source!DG38</f>
        <v/>
      </c>
      <c r="H84" s="9">
        <f>Source!AV38</f>
        <v>1</v>
      </c>
      <c r="I84" s="9">
        <f>IF(Source!BA38&lt;&gt; 0, Source!BA38, 1)</f>
        <v>1</v>
      </c>
      <c r="J84" s="21">
        <f>Source!S38</f>
        <v>2488.06</v>
      </c>
      <c r="K84" s="21"/>
    </row>
    <row r="85" spans="1:22" ht="14.25" x14ac:dyDescent="0.2">
      <c r="A85" s="18"/>
      <c r="B85" s="18"/>
      <c r="C85" s="18" t="s">
        <v>739</v>
      </c>
      <c r="D85" s="19"/>
      <c r="E85" s="9"/>
      <c r="F85" s="21">
        <f>Source!AM38</f>
        <v>1411.16</v>
      </c>
      <c r="G85" s="20" t="str">
        <f>Source!DE38</f>
        <v/>
      </c>
      <c r="H85" s="9">
        <f>Source!AV38</f>
        <v>1</v>
      </c>
      <c r="I85" s="9">
        <f>IF(Source!BB38&lt;&gt; 0, Source!BB38, 1)</f>
        <v>1</v>
      </c>
      <c r="J85" s="21">
        <f>Source!Q38</f>
        <v>2822.32</v>
      </c>
      <c r="K85" s="21"/>
    </row>
    <row r="86" spans="1:22" ht="14.25" x14ac:dyDescent="0.2">
      <c r="A86" s="18"/>
      <c r="B86" s="18"/>
      <c r="C86" s="18" t="s">
        <v>740</v>
      </c>
      <c r="D86" s="19"/>
      <c r="E86" s="9"/>
      <c r="F86" s="21">
        <f>Source!AN38</f>
        <v>894.77</v>
      </c>
      <c r="G86" s="20" t="str">
        <f>Source!DF38</f>
        <v/>
      </c>
      <c r="H86" s="9">
        <f>Source!AV38</f>
        <v>1</v>
      </c>
      <c r="I86" s="9">
        <f>IF(Source!BS38&lt;&gt; 0, Source!BS38, 1)</f>
        <v>1</v>
      </c>
      <c r="J86" s="23">
        <f>Source!R38</f>
        <v>1789.54</v>
      </c>
      <c r="K86" s="21"/>
    </row>
    <row r="87" spans="1:22" ht="14.25" x14ac:dyDescent="0.2">
      <c r="A87" s="18"/>
      <c r="B87" s="18"/>
      <c r="C87" s="18" t="s">
        <v>741</v>
      </c>
      <c r="D87" s="19"/>
      <c r="E87" s="9"/>
      <c r="F87" s="21">
        <f>Source!AL38</f>
        <v>0.63</v>
      </c>
      <c r="G87" s="20" t="str">
        <f>Source!DD38</f>
        <v/>
      </c>
      <c r="H87" s="9">
        <f>Source!AW38</f>
        <v>1</v>
      </c>
      <c r="I87" s="9">
        <f>IF(Source!BC38&lt;&gt; 0, Source!BC38, 1)</f>
        <v>1</v>
      </c>
      <c r="J87" s="21">
        <f>Source!P38</f>
        <v>1.26</v>
      </c>
      <c r="K87" s="21"/>
    </row>
    <row r="88" spans="1:22" ht="14.25" x14ac:dyDescent="0.2">
      <c r="A88" s="18"/>
      <c r="B88" s="18"/>
      <c r="C88" s="18" t="s">
        <v>742</v>
      </c>
      <c r="D88" s="19" t="s">
        <v>743</v>
      </c>
      <c r="E88" s="9">
        <f>Source!AT38</f>
        <v>70</v>
      </c>
      <c r="F88" s="21"/>
      <c r="G88" s="20"/>
      <c r="H88" s="9"/>
      <c r="I88" s="9"/>
      <c r="J88" s="21">
        <f>SUM(R83:R87)</f>
        <v>1741.64</v>
      </c>
      <c r="K88" s="21"/>
    </row>
    <row r="89" spans="1:22" ht="14.25" x14ac:dyDescent="0.2">
      <c r="A89" s="18"/>
      <c r="B89" s="18"/>
      <c r="C89" s="18" t="s">
        <v>744</v>
      </c>
      <c r="D89" s="19" t="s">
        <v>743</v>
      </c>
      <c r="E89" s="9">
        <f>Source!AU38</f>
        <v>10</v>
      </c>
      <c r="F89" s="21"/>
      <c r="G89" s="20"/>
      <c r="H89" s="9"/>
      <c r="I89" s="9"/>
      <c r="J89" s="21">
        <f>SUM(T83:T88)</f>
        <v>248.81</v>
      </c>
      <c r="K89" s="21"/>
    </row>
    <row r="90" spans="1:22" ht="14.25" x14ac:dyDescent="0.2">
      <c r="A90" s="18"/>
      <c r="B90" s="18"/>
      <c r="C90" s="18" t="s">
        <v>745</v>
      </c>
      <c r="D90" s="19" t="s">
        <v>743</v>
      </c>
      <c r="E90" s="9">
        <f>108</f>
        <v>108</v>
      </c>
      <c r="F90" s="21"/>
      <c r="G90" s="20"/>
      <c r="H90" s="9"/>
      <c r="I90" s="9"/>
      <c r="J90" s="21">
        <f>SUM(V83:V89)</f>
        <v>1932.7</v>
      </c>
      <c r="K90" s="21"/>
    </row>
    <row r="91" spans="1:22" ht="14.25" x14ac:dyDescent="0.2">
      <c r="A91" s="18"/>
      <c r="B91" s="18"/>
      <c r="C91" s="18" t="s">
        <v>746</v>
      </c>
      <c r="D91" s="19" t="s">
        <v>747</v>
      </c>
      <c r="E91" s="9">
        <f>Source!AQ38</f>
        <v>1.75</v>
      </c>
      <c r="F91" s="21"/>
      <c r="G91" s="20" t="str">
        <f>Source!DI38</f>
        <v/>
      </c>
      <c r="H91" s="9">
        <f>Source!AV38</f>
        <v>1</v>
      </c>
      <c r="I91" s="9"/>
      <c r="J91" s="21"/>
      <c r="K91" s="21">
        <f>Source!U38</f>
        <v>3.5</v>
      </c>
    </row>
    <row r="92" spans="1:22" ht="15" x14ac:dyDescent="0.25">
      <c r="A92" s="26"/>
      <c r="B92" s="26"/>
      <c r="C92" s="26"/>
      <c r="D92" s="26"/>
      <c r="E92" s="26"/>
      <c r="F92" s="26"/>
      <c r="G92" s="26"/>
      <c r="H92" s="26"/>
      <c r="I92" s="54">
        <f>J84+J85+J87+J88+J89+J90</f>
        <v>9234.7900000000009</v>
      </c>
      <c r="J92" s="54"/>
      <c r="K92" s="27">
        <f>IF(Source!I38&lt;&gt;0, ROUND(I92/Source!I38, 2), 0)</f>
        <v>4617.3999999999996</v>
      </c>
      <c r="P92" s="24">
        <f>I92</f>
        <v>9234.7900000000009</v>
      </c>
    </row>
    <row r="94" spans="1:22" ht="15" x14ac:dyDescent="0.25">
      <c r="B94" s="55" t="str">
        <f>Source!G39</f>
        <v>Насосная  станция  Espa  Tecnoplus  15  4M  Espa</v>
      </c>
      <c r="C94" s="55"/>
      <c r="D94" s="55"/>
      <c r="E94" s="55"/>
      <c r="F94" s="55"/>
      <c r="G94" s="55"/>
      <c r="H94" s="55"/>
      <c r="I94" s="55"/>
      <c r="J94" s="55"/>
    </row>
    <row r="95" spans="1:22" ht="28.5" x14ac:dyDescent="0.2">
      <c r="A95" s="18">
        <v>7</v>
      </c>
      <c r="B95" s="18" t="str">
        <f>Source!F40</f>
        <v>1.24-2103-17-1/1</v>
      </c>
      <c r="C95" s="18" t="str">
        <f>Source!G40</f>
        <v>Техническое обслуживание центробежных консольных насосов</v>
      </c>
      <c r="D95" s="19" t="str">
        <f>Source!H40</f>
        <v>шт.</v>
      </c>
      <c r="E95" s="9">
        <f>Source!I40</f>
        <v>2</v>
      </c>
      <c r="F95" s="21"/>
      <c r="G95" s="20"/>
      <c r="H95" s="9"/>
      <c r="I95" s="9"/>
      <c r="J95" s="21"/>
      <c r="K95" s="21"/>
      <c r="Q95">
        <f>ROUND((Source!BZ40/100)*ROUND((Source!AF40*Source!AV40)*Source!I40, 2), 2)</f>
        <v>5982.79</v>
      </c>
      <c r="R95">
        <f>Source!X40</f>
        <v>5982.79</v>
      </c>
      <c r="S95">
        <f>ROUND((Source!CA40/100)*ROUND((Source!AF40*Source!AV40)*Source!I40, 2), 2)</f>
        <v>854.68</v>
      </c>
      <c r="T95">
        <f>Source!Y40</f>
        <v>854.68</v>
      </c>
      <c r="U95">
        <f>ROUND((175/100)*ROUND((Source!AE40*Source!AV40)*Source!I40, 2), 2)</f>
        <v>0</v>
      </c>
      <c r="V95">
        <f>ROUND((108/100)*ROUND(Source!CS40*Source!I40, 2), 2)</f>
        <v>0</v>
      </c>
    </row>
    <row r="96" spans="1:22" ht="14.25" x14ac:dyDescent="0.2">
      <c r="A96" s="18"/>
      <c r="B96" s="18"/>
      <c r="C96" s="18" t="s">
        <v>738</v>
      </c>
      <c r="D96" s="19"/>
      <c r="E96" s="9"/>
      <c r="F96" s="21">
        <f>Source!AO40</f>
        <v>2136.71</v>
      </c>
      <c r="G96" s="20" t="str">
        <f>Source!DG40</f>
        <v>*2</v>
      </c>
      <c r="H96" s="9">
        <f>Source!AV40</f>
        <v>1</v>
      </c>
      <c r="I96" s="9">
        <f>IF(Source!BA40&lt;&gt; 0, Source!BA40, 1)</f>
        <v>1</v>
      </c>
      <c r="J96" s="21">
        <f>Source!S40</f>
        <v>8546.84</v>
      </c>
      <c r="K96" s="21"/>
    </row>
    <row r="97" spans="1:22" ht="14.25" x14ac:dyDescent="0.2">
      <c r="A97" s="18"/>
      <c r="B97" s="18"/>
      <c r="C97" s="18" t="s">
        <v>741</v>
      </c>
      <c r="D97" s="19"/>
      <c r="E97" s="9"/>
      <c r="F97" s="21">
        <f>Source!AL40</f>
        <v>515</v>
      </c>
      <c r="G97" s="20" t="str">
        <f>Source!DD40</f>
        <v>*2</v>
      </c>
      <c r="H97" s="9">
        <f>Source!AW40</f>
        <v>1</v>
      </c>
      <c r="I97" s="9">
        <f>IF(Source!BC40&lt;&gt; 0, Source!BC40, 1)</f>
        <v>1</v>
      </c>
      <c r="J97" s="21">
        <f>Source!P40</f>
        <v>2060</v>
      </c>
      <c r="K97" s="21"/>
    </row>
    <row r="98" spans="1:22" ht="14.25" x14ac:dyDescent="0.2">
      <c r="A98" s="18"/>
      <c r="B98" s="18"/>
      <c r="C98" s="18" t="s">
        <v>742</v>
      </c>
      <c r="D98" s="19" t="s">
        <v>743</v>
      </c>
      <c r="E98" s="9">
        <f>Source!AT40</f>
        <v>70</v>
      </c>
      <c r="F98" s="21"/>
      <c r="G98" s="20"/>
      <c r="H98" s="9"/>
      <c r="I98" s="9"/>
      <c r="J98" s="21">
        <f>SUM(R95:R97)</f>
        <v>5982.79</v>
      </c>
      <c r="K98" s="21"/>
    </row>
    <row r="99" spans="1:22" ht="14.25" x14ac:dyDescent="0.2">
      <c r="A99" s="18"/>
      <c r="B99" s="18"/>
      <c r="C99" s="18" t="s">
        <v>744</v>
      </c>
      <c r="D99" s="19" t="s">
        <v>743</v>
      </c>
      <c r="E99" s="9">
        <f>Source!AU40</f>
        <v>10</v>
      </c>
      <c r="F99" s="21"/>
      <c r="G99" s="20"/>
      <c r="H99" s="9"/>
      <c r="I99" s="9"/>
      <c r="J99" s="21">
        <f>SUM(T95:T98)</f>
        <v>854.68</v>
      </c>
      <c r="K99" s="21"/>
    </row>
    <row r="100" spans="1:22" ht="14.25" x14ac:dyDescent="0.2">
      <c r="A100" s="18"/>
      <c r="B100" s="18"/>
      <c r="C100" s="18" t="s">
        <v>746</v>
      </c>
      <c r="D100" s="19" t="s">
        <v>747</v>
      </c>
      <c r="E100" s="9">
        <f>Source!AQ40</f>
        <v>3.22</v>
      </c>
      <c r="F100" s="21"/>
      <c r="G100" s="20" t="str">
        <f>Source!DI40</f>
        <v>*2</v>
      </c>
      <c r="H100" s="9">
        <f>Source!AV40</f>
        <v>1</v>
      </c>
      <c r="I100" s="9"/>
      <c r="J100" s="21"/>
      <c r="K100" s="21">
        <f>Source!U40</f>
        <v>12.88</v>
      </c>
    </row>
    <row r="101" spans="1:22" ht="15" x14ac:dyDescent="0.25">
      <c r="A101" s="26"/>
      <c r="B101" s="26"/>
      <c r="C101" s="26"/>
      <c r="D101" s="26"/>
      <c r="E101" s="26"/>
      <c r="F101" s="26"/>
      <c r="G101" s="26"/>
      <c r="H101" s="26"/>
      <c r="I101" s="54">
        <f>J96+J97+J98+J99</f>
        <v>17444.310000000001</v>
      </c>
      <c r="J101" s="54"/>
      <c r="K101" s="27">
        <f>IF(Source!I40&lt;&gt;0, ROUND(I101/Source!I40, 2), 0)</f>
        <v>8722.16</v>
      </c>
      <c r="P101" s="24">
        <f>I101</f>
        <v>17444.310000000001</v>
      </c>
    </row>
    <row r="102" spans="1:22" ht="42.75" x14ac:dyDescent="0.2">
      <c r="A102" s="18">
        <v>8</v>
      </c>
      <c r="B102" s="18" t="str">
        <f>Source!F41</f>
        <v>1.15-2203-9-1/1</v>
      </c>
      <c r="C102" s="18" t="str">
        <f>Source!G41</f>
        <v>Техническое обслуживание клапанов обратных фланцевых диаметром 50 мм</v>
      </c>
      <c r="D102" s="19" t="str">
        <f>Source!H41</f>
        <v>шт.</v>
      </c>
      <c r="E102" s="9">
        <f>Source!I41</f>
        <v>2</v>
      </c>
      <c r="F102" s="21"/>
      <c r="G102" s="20"/>
      <c r="H102" s="9"/>
      <c r="I102" s="9"/>
      <c r="J102" s="21"/>
      <c r="K102" s="21"/>
      <c r="Q102">
        <f>ROUND((Source!BZ41/100)*ROUND((Source!AF41*Source!AV41)*Source!I41, 2), 2)</f>
        <v>220.36</v>
      </c>
      <c r="R102">
        <f>Source!X41</f>
        <v>220.36</v>
      </c>
      <c r="S102">
        <f>ROUND((Source!CA41/100)*ROUND((Source!AF41*Source!AV41)*Source!I41, 2), 2)</f>
        <v>31.48</v>
      </c>
      <c r="T102">
        <f>Source!Y41</f>
        <v>31.48</v>
      </c>
      <c r="U102">
        <f>ROUND((175/100)*ROUND((Source!AE41*Source!AV41)*Source!I41, 2), 2)</f>
        <v>0</v>
      </c>
      <c r="V102">
        <f>ROUND((108/100)*ROUND(Source!CS41*Source!I41, 2), 2)</f>
        <v>0</v>
      </c>
    </row>
    <row r="103" spans="1:22" ht="14.25" x14ac:dyDescent="0.2">
      <c r="A103" s="18"/>
      <c r="B103" s="18"/>
      <c r="C103" s="18" t="s">
        <v>738</v>
      </c>
      <c r="D103" s="19"/>
      <c r="E103" s="9"/>
      <c r="F103" s="21">
        <f>Source!AO41</f>
        <v>78.7</v>
      </c>
      <c r="G103" s="20" t="str">
        <f>Source!DG41</f>
        <v>*2</v>
      </c>
      <c r="H103" s="9">
        <f>Source!AV41</f>
        <v>1</v>
      </c>
      <c r="I103" s="9">
        <f>IF(Source!BA41&lt;&gt; 0, Source!BA41, 1)</f>
        <v>1</v>
      </c>
      <c r="J103" s="21">
        <f>Source!S41</f>
        <v>314.8</v>
      </c>
      <c r="K103" s="21"/>
    </row>
    <row r="104" spans="1:22" ht="14.25" x14ac:dyDescent="0.2">
      <c r="A104" s="18"/>
      <c r="B104" s="18"/>
      <c r="C104" s="18" t="s">
        <v>741</v>
      </c>
      <c r="D104" s="19"/>
      <c r="E104" s="9"/>
      <c r="F104" s="21">
        <f>Source!AL41</f>
        <v>0.31</v>
      </c>
      <c r="G104" s="20" t="str">
        <f>Source!DD41</f>
        <v>*2</v>
      </c>
      <c r="H104" s="9">
        <f>Source!AW41</f>
        <v>1</v>
      </c>
      <c r="I104" s="9">
        <f>IF(Source!BC41&lt;&gt; 0, Source!BC41, 1)</f>
        <v>1</v>
      </c>
      <c r="J104" s="21">
        <f>Source!P41</f>
        <v>1.24</v>
      </c>
      <c r="K104" s="21"/>
    </row>
    <row r="105" spans="1:22" ht="14.25" x14ac:dyDescent="0.2">
      <c r="A105" s="18"/>
      <c r="B105" s="18"/>
      <c r="C105" s="18" t="s">
        <v>742</v>
      </c>
      <c r="D105" s="19" t="s">
        <v>743</v>
      </c>
      <c r="E105" s="9">
        <f>Source!AT41</f>
        <v>70</v>
      </c>
      <c r="F105" s="21"/>
      <c r="G105" s="20"/>
      <c r="H105" s="9"/>
      <c r="I105" s="9"/>
      <c r="J105" s="21">
        <f>SUM(R102:R104)</f>
        <v>220.36</v>
      </c>
      <c r="K105" s="21"/>
    </row>
    <row r="106" spans="1:22" ht="14.25" x14ac:dyDescent="0.2">
      <c r="A106" s="18"/>
      <c r="B106" s="18"/>
      <c r="C106" s="18" t="s">
        <v>744</v>
      </c>
      <c r="D106" s="19" t="s">
        <v>743</v>
      </c>
      <c r="E106" s="9">
        <f>Source!AU41</f>
        <v>10</v>
      </c>
      <c r="F106" s="21"/>
      <c r="G106" s="20"/>
      <c r="H106" s="9"/>
      <c r="I106" s="9"/>
      <c r="J106" s="21">
        <f>SUM(T102:T105)</f>
        <v>31.48</v>
      </c>
      <c r="K106" s="21"/>
    </row>
    <row r="107" spans="1:22" ht="14.25" x14ac:dyDescent="0.2">
      <c r="A107" s="18"/>
      <c r="B107" s="18"/>
      <c r="C107" s="18" t="s">
        <v>746</v>
      </c>
      <c r="D107" s="19" t="s">
        <v>747</v>
      </c>
      <c r="E107" s="9">
        <f>Source!AQ41</f>
        <v>0.14000000000000001</v>
      </c>
      <c r="F107" s="21"/>
      <c r="G107" s="20" t="str">
        <f>Source!DI41</f>
        <v>*2</v>
      </c>
      <c r="H107" s="9">
        <f>Source!AV41</f>
        <v>1</v>
      </c>
      <c r="I107" s="9"/>
      <c r="J107" s="21"/>
      <c r="K107" s="21">
        <f>Source!U41</f>
        <v>0.56000000000000005</v>
      </c>
    </row>
    <row r="108" spans="1:22" ht="15" x14ac:dyDescent="0.25">
      <c r="A108" s="26"/>
      <c r="B108" s="26"/>
      <c r="C108" s="26"/>
      <c r="D108" s="26"/>
      <c r="E108" s="26"/>
      <c r="F108" s="26"/>
      <c r="G108" s="26"/>
      <c r="H108" s="26"/>
      <c r="I108" s="54">
        <f>J103+J104+J105+J106</f>
        <v>567.88000000000011</v>
      </c>
      <c r="J108" s="54"/>
      <c r="K108" s="27">
        <f>IF(Source!I41&lt;&gt;0, ROUND(I108/Source!I41, 2), 0)</f>
        <v>283.94</v>
      </c>
      <c r="P108" s="24">
        <f>I108</f>
        <v>567.88000000000011</v>
      </c>
    </row>
    <row r="109" spans="1:22" ht="114" x14ac:dyDescent="0.2">
      <c r="A109" s="18">
        <v>9</v>
      </c>
      <c r="B109" s="18" t="str">
        <f>Source!F42</f>
        <v>1.23-2303-5-1/1</v>
      </c>
      <c r="C109" s="18" t="str">
        <f>Source!G42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блок контроля потока насосной станции</v>
      </c>
      <c r="D109" s="19" t="str">
        <f>Source!H42</f>
        <v>шт.</v>
      </c>
      <c r="E109" s="9">
        <f>Source!I42</f>
        <v>2</v>
      </c>
      <c r="F109" s="21"/>
      <c r="G109" s="20"/>
      <c r="H109" s="9"/>
      <c r="I109" s="9"/>
      <c r="J109" s="21"/>
      <c r="K109" s="21"/>
      <c r="Q109">
        <f>ROUND((Source!BZ42/100)*ROUND((Source!AF42*Source!AV42)*Source!I42, 2), 2)</f>
        <v>2284.0700000000002</v>
      </c>
      <c r="R109">
        <f>Source!X42</f>
        <v>2284.0700000000002</v>
      </c>
      <c r="S109">
        <f>ROUND((Source!CA42/100)*ROUND((Source!AF42*Source!AV42)*Source!I42, 2), 2)</f>
        <v>326.3</v>
      </c>
      <c r="T109">
        <f>Source!Y42</f>
        <v>326.3</v>
      </c>
      <c r="U109">
        <f>ROUND((175/100)*ROUND((Source!AE42*Source!AV42)*Source!I42, 2), 2)</f>
        <v>0</v>
      </c>
      <c r="V109">
        <f>ROUND((108/100)*ROUND(Source!CS42*Source!I42, 2), 2)</f>
        <v>0</v>
      </c>
    </row>
    <row r="110" spans="1:22" ht="14.25" x14ac:dyDescent="0.2">
      <c r="A110" s="18"/>
      <c r="B110" s="18"/>
      <c r="C110" s="18" t="s">
        <v>738</v>
      </c>
      <c r="D110" s="19"/>
      <c r="E110" s="9"/>
      <c r="F110" s="21">
        <f>Source!AO42</f>
        <v>815.74</v>
      </c>
      <c r="G110" s="20" t="str">
        <f>Source!DG42</f>
        <v>*2</v>
      </c>
      <c r="H110" s="9">
        <f>Source!AV42</f>
        <v>1</v>
      </c>
      <c r="I110" s="9">
        <f>IF(Source!BA42&lt;&gt; 0, Source!BA42, 1)</f>
        <v>1</v>
      </c>
      <c r="J110" s="21">
        <f>Source!S42</f>
        <v>3262.96</v>
      </c>
      <c r="K110" s="21"/>
    </row>
    <row r="111" spans="1:22" ht="14.25" x14ac:dyDescent="0.2">
      <c r="A111" s="18"/>
      <c r="B111" s="18"/>
      <c r="C111" s="18" t="s">
        <v>742</v>
      </c>
      <c r="D111" s="19" t="s">
        <v>743</v>
      </c>
      <c r="E111" s="9">
        <f>Source!AT42</f>
        <v>70</v>
      </c>
      <c r="F111" s="21"/>
      <c r="G111" s="20"/>
      <c r="H111" s="9"/>
      <c r="I111" s="9"/>
      <c r="J111" s="21">
        <f>SUM(R109:R110)</f>
        <v>2284.0700000000002</v>
      </c>
      <c r="K111" s="21"/>
    </row>
    <row r="112" spans="1:22" ht="14.25" x14ac:dyDescent="0.2">
      <c r="A112" s="18"/>
      <c r="B112" s="18"/>
      <c r="C112" s="18" t="s">
        <v>744</v>
      </c>
      <c r="D112" s="19" t="s">
        <v>743</v>
      </c>
      <c r="E112" s="9">
        <f>Source!AU42</f>
        <v>10</v>
      </c>
      <c r="F112" s="21"/>
      <c r="G112" s="20"/>
      <c r="H112" s="9"/>
      <c r="I112" s="9"/>
      <c r="J112" s="21">
        <f>SUM(T109:T111)</f>
        <v>326.3</v>
      </c>
      <c r="K112" s="21"/>
    </row>
    <row r="113" spans="1:22" ht="14.25" x14ac:dyDescent="0.2">
      <c r="A113" s="18"/>
      <c r="B113" s="18"/>
      <c r="C113" s="18" t="s">
        <v>746</v>
      </c>
      <c r="D113" s="19" t="s">
        <v>747</v>
      </c>
      <c r="E113" s="9">
        <f>Source!AQ42</f>
        <v>1.06</v>
      </c>
      <c r="F113" s="21"/>
      <c r="G113" s="20" t="str">
        <f>Source!DI42</f>
        <v>*2</v>
      </c>
      <c r="H113" s="9">
        <f>Source!AV42</f>
        <v>1</v>
      </c>
      <c r="I113" s="9"/>
      <c r="J113" s="21"/>
      <c r="K113" s="21">
        <f>Source!U42</f>
        <v>4.24</v>
      </c>
    </row>
    <row r="114" spans="1:22" ht="15" x14ac:dyDescent="0.25">
      <c r="A114" s="26"/>
      <c r="B114" s="26"/>
      <c r="C114" s="26"/>
      <c r="D114" s="26"/>
      <c r="E114" s="26"/>
      <c r="F114" s="26"/>
      <c r="G114" s="26"/>
      <c r="H114" s="26"/>
      <c r="I114" s="54">
        <f>J110+J111+J112</f>
        <v>5873.3300000000008</v>
      </c>
      <c r="J114" s="54"/>
      <c r="K114" s="27">
        <f>IF(Source!I42&lt;&gt;0, ROUND(I114/Source!I42, 2), 0)</f>
        <v>2936.67</v>
      </c>
      <c r="P114" s="24">
        <f>I114</f>
        <v>5873.3300000000008</v>
      </c>
    </row>
    <row r="115" spans="1:22" ht="42.75" x14ac:dyDescent="0.2">
      <c r="A115" s="18">
        <v>10</v>
      </c>
      <c r="B115" s="18" t="str">
        <f>Source!F43</f>
        <v>1.17-2103-14-6/1</v>
      </c>
      <c r="C115" s="18" t="str">
        <f>Source!G43</f>
        <v>Техническое обслуживание мембранного расширительного бака объемом 1000 л</v>
      </c>
      <c r="D115" s="19" t="str">
        <f>Source!H43</f>
        <v>шт.</v>
      </c>
      <c r="E115" s="9">
        <f>Source!I43</f>
        <v>2</v>
      </c>
      <c r="F115" s="21"/>
      <c r="G115" s="20"/>
      <c r="H115" s="9"/>
      <c r="I115" s="9"/>
      <c r="J115" s="21"/>
      <c r="K115" s="21"/>
      <c r="Q115">
        <f>ROUND((Source!BZ43/100)*ROUND((Source!AF43*Source!AV43)*Source!I43, 2), 2)</f>
        <v>1063.31</v>
      </c>
      <c r="R115">
        <f>Source!X43</f>
        <v>1063.31</v>
      </c>
      <c r="S115">
        <f>ROUND((Source!CA43/100)*ROUND((Source!AF43*Source!AV43)*Source!I43, 2), 2)</f>
        <v>151.9</v>
      </c>
      <c r="T115">
        <f>Source!Y43</f>
        <v>151.9</v>
      </c>
      <c r="U115">
        <f>ROUND((175/100)*ROUND((Source!AE43*Source!AV43)*Source!I43, 2), 2)</f>
        <v>0</v>
      </c>
      <c r="V115">
        <f>ROUND((108/100)*ROUND(Source!CS43*Source!I43, 2), 2)</f>
        <v>0</v>
      </c>
    </row>
    <row r="116" spans="1:22" ht="14.25" x14ac:dyDescent="0.2">
      <c r="A116" s="18"/>
      <c r="B116" s="18"/>
      <c r="C116" s="18" t="s">
        <v>738</v>
      </c>
      <c r="D116" s="19"/>
      <c r="E116" s="9"/>
      <c r="F116" s="21">
        <f>Source!AO43</f>
        <v>759.51</v>
      </c>
      <c r="G116" s="20" t="str">
        <f>Source!DG43</f>
        <v/>
      </c>
      <c r="H116" s="9">
        <f>Source!AV43</f>
        <v>1</v>
      </c>
      <c r="I116" s="9">
        <f>IF(Source!BA43&lt;&gt; 0, Source!BA43, 1)</f>
        <v>1</v>
      </c>
      <c r="J116" s="21">
        <f>Source!S43</f>
        <v>1519.02</v>
      </c>
      <c r="K116" s="21"/>
    </row>
    <row r="117" spans="1:22" ht="14.25" x14ac:dyDescent="0.2">
      <c r="A117" s="18"/>
      <c r="B117" s="18"/>
      <c r="C117" s="18" t="s">
        <v>741</v>
      </c>
      <c r="D117" s="19"/>
      <c r="E117" s="9"/>
      <c r="F117" s="21">
        <f>Source!AL43</f>
        <v>2.2000000000000002</v>
      </c>
      <c r="G117" s="20" t="str">
        <f>Source!DD43</f>
        <v/>
      </c>
      <c r="H117" s="9">
        <f>Source!AW43</f>
        <v>1</v>
      </c>
      <c r="I117" s="9">
        <f>IF(Source!BC43&lt;&gt; 0, Source!BC43, 1)</f>
        <v>1</v>
      </c>
      <c r="J117" s="21">
        <f>Source!P43</f>
        <v>4.4000000000000004</v>
      </c>
      <c r="K117" s="21"/>
    </row>
    <row r="118" spans="1:22" ht="14.25" x14ac:dyDescent="0.2">
      <c r="A118" s="18"/>
      <c r="B118" s="18"/>
      <c r="C118" s="18" t="s">
        <v>742</v>
      </c>
      <c r="D118" s="19" t="s">
        <v>743</v>
      </c>
      <c r="E118" s="9">
        <f>Source!AT43</f>
        <v>70</v>
      </c>
      <c r="F118" s="21"/>
      <c r="G118" s="20"/>
      <c r="H118" s="9"/>
      <c r="I118" s="9"/>
      <c r="J118" s="21">
        <f>SUM(R115:R117)</f>
        <v>1063.31</v>
      </c>
      <c r="K118" s="21"/>
    </row>
    <row r="119" spans="1:22" ht="14.25" x14ac:dyDescent="0.2">
      <c r="A119" s="18"/>
      <c r="B119" s="18"/>
      <c r="C119" s="18" t="s">
        <v>744</v>
      </c>
      <c r="D119" s="19" t="s">
        <v>743</v>
      </c>
      <c r="E119" s="9">
        <f>Source!AU43</f>
        <v>10</v>
      </c>
      <c r="F119" s="21"/>
      <c r="G119" s="20"/>
      <c r="H119" s="9"/>
      <c r="I119" s="9"/>
      <c r="J119" s="21">
        <f>SUM(T115:T118)</f>
        <v>151.9</v>
      </c>
      <c r="K119" s="21"/>
    </row>
    <row r="120" spans="1:22" ht="14.25" x14ac:dyDescent="0.2">
      <c r="A120" s="18"/>
      <c r="B120" s="18"/>
      <c r="C120" s="18" t="s">
        <v>746</v>
      </c>
      <c r="D120" s="19" t="s">
        <v>747</v>
      </c>
      <c r="E120" s="9">
        <f>Source!AQ43</f>
        <v>1.23</v>
      </c>
      <c r="F120" s="21"/>
      <c r="G120" s="20" t="str">
        <f>Source!DI43</f>
        <v/>
      </c>
      <c r="H120" s="9">
        <f>Source!AV43</f>
        <v>1</v>
      </c>
      <c r="I120" s="9"/>
      <c r="J120" s="21"/>
      <c r="K120" s="21">
        <f>Source!U43</f>
        <v>2.46</v>
      </c>
    </row>
    <row r="121" spans="1:22" ht="15" x14ac:dyDescent="0.25">
      <c r="A121" s="26"/>
      <c r="B121" s="26"/>
      <c r="C121" s="26"/>
      <c r="D121" s="26"/>
      <c r="E121" s="26"/>
      <c r="F121" s="26"/>
      <c r="G121" s="26"/>
      <c r="H121" s="26"/>
      <c r="I121" s="54">
        <f>J116+J117+J118+J119</f>
        <v>2738.63</v>
      </c>
      <c r="J121" s="54"/>
      <c r="K121" s="27">
        <f>IF(Source!I43&lt;&gt;0, ROUND(I121/Source!I43, 2), 0)</f>
        <v>1369.32</v>
      </c>
      <c r="P121" s="24">
        <f>I121</f>
        <v>2738.63</v>
      </c>
    </row>
    <row r="123" spans="1:22" ht="15" x14ac:dyDescent="0.25">
      <c r="A123" s="59" t="str">
        <f>CONCATENATE("Итого по подразделу: ",IF(Source!G45&lt;&gt;"Новый подраздел", Source!G45, ""))</f>
        <v>Итого по подразделу: Сантехника</v>
      </c>
      <c r="B123" s="59"/>
      <c r="C123" s="59"/>
      <c r="D123" s="59"/>
      <c r="E123" s="59"/>
      <c r="F123" s="59"/>
      <c r="G123" s="59"/>
      <c r="H123" s="59"/>
      <c r="I123" s="57">
        <f>SUM(P36:P122)</f>
        <v>52579.92</v>
      </c>
      <c r="J123" s="58"/>
      <c r="K123" s="28"/>
    </row>
    <row r="126" spans="1:22" ht="16.5" x14ac:dyDescent="0.25">
      <c r="A126" s="56" t="str">
        <f>CONCATENATE("Подраздел: ",IF(Source!G75&lt;&gt;"Новый подраздел", Source!G75, ""))</f>
        <v>Подраздел: Водопровод</v>
      </c>
      <c r="B126" s="56"/>
      <c r="C126" s="56"/>
      <c r="D126" s="56"/>
      <c r="E126" s="56"/>
      <c r="F126" s="56"/>
      <c r="G126" s="56"/>
      <c r="H126" s="56"/>
      <c r="I126" s="56"/>
      <c r="J126" s="56"/>
      <c r="K126" s="56"/>
    </row>
    <row r="127" spans="1:22" ht="57" x14ac:dyDescent="0.2">
      <c r="A127" s="18">
        <v>11</v>
      </c>
      <c r="B127" s="18" t="str">
        <f>Source!F79</f>
        <v>1.23-2103-41-1/1</v>
      </c>
      <c r="C127" s="18" t="str">
        <f>Source!G79</f>
        <v>Техническое обслуживание регулирующего клапана / Клапан  электромагнитный  1/2'  СК-11-15  РОСМА</v>
      </c>
      <c r="D127" s="19" t="str">
        <f>Source!H79</f>
        <v>шт.</v>
      </c>
      <c r="E127" s="9">
        <f>Source!I79</f>
        <v>1</v>
      </c>
      <c r="F127" s="21"/>
      <c r="G127" s="20"/>
      <c r="H127" s="9"/>
      <c r="I127" s="9"/>
      <c r="J127" s="21"/>
      <c r="K127" s="21"/>
      <c r="Q127">
        <f>ROUND((Source!BZ79/100)*ROUND((Source!AF79*Source!AV79)*Source!I79, 2), 2)</f>
        <v>145.6</v>
      </c>
      <c r="R127">
        <f>Source!X79</f>
        <v>145.6</v>
      </c>
      <c r="S127">
        <f>ROUND((Source!CA79/100)*ROUND((Source!AF79*Source!AV79)*Source!I79, 2), 2)</f>
        <v>20.8</v>
      </c>
      <c r="T127">
        <f>Source!Y79</f>
        <v>20.8</v>
      </c>
      <c r="U127">
        <f>ROUND((175/100)*ROUND((Source!AE79*Source!AV79)*Source!I79, 2), 2)</f>
        <v>86.75</v>
      </c>
      <c r="V127">
        <f>ROUND((108/100)*ROUND(Source!CS79*Source!I79, 2), 2)</f>
        <v>53.54</v>
      </c>
    </row>
    <row r="128" spans="1:22" ht="14.25" x14ac:dyDescent="0.2">
      <c r="A128" s="18"/>
      <c r="B128" s="18"/>
      <c r="C128" s="18" t="s">
        <v>738</v>
      </c>
      <c r="D128" s="19"/>
      <c r="E128" s="9"/>
      <c r="F128" s="21">
        <f>Source!AO79</f>
        <v>208</v>
      </c>
      <c r="G128" s="20" t="str">
        <f>Source!DG79</f>
        <v/>
      </c>
      <c r="H128" s="9">
        <f>Source!AV79</f>
        <v>1</v>
      </c>
      <c r="I128" s="9">
        <f>IF(Source!BA79&lt;&gt; 0, Source!BA79, 1)</f>
        <v>1</v>
      </c>
      <c r="J128" s="21">
        <f>Source!S79</f>
        <v>208</v>
      </c>
      <c r="K128" s="21"/>
    </row>
    <row r="129" spans="1:22" ht="14.25" x14ac:dyDescent="0.2">
      <c r="A129" s="18"/>
      <c r="B129" s="18"/>
      <c r="C129" s="18" t="s">
        <v>739</v>
      </c>
      <c r="D129" s="19"/>
      <c r="E129" s="9"/>
      <c r="F129" s="21">
        <f>Source!AM79</f>
        <v>78.180000000000007</v>
      </c>
      <c r="G129" s="20" t="str">
        <f>Source!DE79</f>
        <v/>
      </c>
      <c r="H129" s="9">
        <f>Source!AV79</f>
        <v>1</v>
      </c>
      <c r="I129" s="9">
        <f>IF(Source!BB79&lt;&gt; 0, Source!BB79, 1)</f>
        <v>1</v>
      </c>
      <c r="J129" s="21">
        <f>Source!Q79</f>
        <v>78.180000000000007</v>
      </c>
      <c r="K129" s="21"/>
    </row>
    <row r="130" spans="1:22" ht="14.25" x14ac:dyDescent="0.2">
      <c r="A130" s="18"/>
      <c r="B130" s="18"/>
      <c r="C130" s="18" t="s">
        <v>740</v>
      </c>
      <c r="D130" s="19"/>
      <c r="E130" s="9"/>
      <c r="F130" s="21">
        <f>Source!AN79</f>
        <v>49.57</v>
      </c>
      <c r="G130" s="20" t="str">
        <f>Source!DF79</f>
        <v/>
      </c>
      <c r="H130" s="9">
        <f>Source!AV79</f>
        <v>1</v>
      </c>
      <c r="I130" s="9">
        <f>IF(Source!BS79&lt;&gt; 0, Source!BS79, 1)</f>
        <v>1</v>
      </c>
      <c r="J130" s="23">
        <f>Source!R79</f>
        <v>49.57</v>
      </c>
      <c r="K130" s="21"/>
    </row>
    <row r="131" spans="1:22" ht="14.25" x14ac:dyDescent="0.2">
      <c r="A131" s="18"/>
      <c r="B131" s="18"/>
      <c r="C131" s="18" t="s">
        <v>742</v>
      </c>
      <c r="D131" s="19" t="s">
        <v>743</v>
      </c>
      <c r="E131" s="9">
        <f>Source!AT79</f>
        <v>70</v>
      </c>
      <c r="F131" s="21"/>
      <c r="G131" s="20"/>
      <c r="H131" s="9"/>
      <c r="I131" s="9"/>
      <c r="J131" s="21">
        <f>SUM(R127:R130)</f>
        <v>145.6</v>
      </c>
      <c r="K131" s="21"/>
    </row>
    <row r="132" spans="1:22" ht="14.25" x14ac:dyDescent="0.2">
      <c r="A132" s="18"/>
      <c r="B132" s="18"/>
      <c r="C132" s="18" t="s">
        <v>744</v>
      </c>
      <c r="D132" s="19" t="s">
        <v>743</v>
      </c>
      <c r="E132" s="9">
        <f>Source!AU79</f>
        <v>10</v>
      </c>
      <c r="F132" s="21"/>
      <c r="G132" s="20"/>
      <c r="H132" s="9"/>
      <c r="I132" s="9"/>
      <c r="J132" s="21">
        <f>SUM(T127:T131)</f>
        <v>20.8</v>
      </c>
      <c r="K132" s="21"/>
    </row>
    <row r="133" spans="1:22" ht="14.25" x14ac:dyDescent="0.2">
      <c r="A133" s="18"/>
      <c r="B133" s="18"/>
      <c r="C133" s="18" t="s">
        <v>745</v>
      </c>
      <c r="D133" s="19" t="s">
        <v>743</v>
      </c>
      <c r="E133" s="9">
        <f>108</f>
        <v>108</v>
      </c>
      <c r="F133" s="21"/>
      <c r="G133" s="20"/>
      <c r="H133" s="9"/>
      <c r="I133" s="9"/>
      <c r="J133" s="21">
        <f>SUM(V127:V132)</f>
        <v>53.54</v>
      </c>
      <c r="K133" s="21"/>
    </row>
    <row r="134" spans="1:22" ht="14.25" x14ac:dyDescent="0.2">
      <c r="A134" s="18"/>
      <c r="B134" s="18"/>
      <c r="C134" s="18" t="s">
        <v>746</v>
      </c>
      <c r="D134" s="19" t="s">
        <v>747</v>
      </c>
      <c r="E134" s="9">
        <f>Source!AQ79</f>
        <v>0.37</v>
      </c>
      <c r="F134" s="21"/>
      <c r="G134" s="20" t="str">
        <f>Source!DI79</f>
        <v/>
      </c>
      <c r="H134" s="9">
        <f>Source!AV79</f>
        <v>1</v>
      </c>
      <c r="I134" s="9"/>
      <c r="J134" s="21"/>
      <c r="K134" s="21">
        <f>Source!U79</f>
        <v>0.37</v>
      </c>
    </row>
    <row r="135" spans="1:22" ht="15" x14ac:dyDescent="0.25">
      <c r="A135" s="26"/>
      <c r="B135" s="26"/>
      <c r="C135" s="26"/>
      <c r="D135" s="26"/>
      <c r="E135" s="26"/>
      <c r="F135" s="26"/>
      <c r="G135" s="26"/>
      <c r="H135" s="26"/>
      <c r="I135" s="54">
        <f>J128+J129+J131+J132+J133</f>
        <v>506.12</v>
      </c>
      <c r="J135" s="54"/>
      <c r="K135" s="27">
        <f>IF(Source!I79&lt;&gt;0, ROUND(I135/Source!I79, 2), 0)</f>
        <v>506.12</v>
      </c>
      <c r="P135" s="24">
        <f>I135</f>
        <v>506.12</v>
      </c>
    </row>
    <row r="136" spans="1:22" ht="85.5" x14ac:dyDescent="0.2">
      <c r="A136" s="18">
        <v>12</v>
      </c>
      <c r="B136" s="18" t="str">
        <f>Source!F80</f>
        <v>1.23-2303-4-4/1</v>
      </c>
      <c r="C136" s="18" t="str">
        <f>Source!G80</f>
        <v>Техническое обслуживание средств автоматизации, механизмы электрические однооборотные МЭО, ИМ/ Электромагнитный привод для Клапан  электромагнитный  1/2'  СК-11-15  РОСМА</v>
      </c>
      <c r="D136" s="19" t="str">
        <f>Source!H80</f>
        <v>шт.</v>
      </c>
      <c r="E136" s="9">
        <f>Source!I80</f>
        <v>1</v>
      </c>
      <c r="F136" s="21"/>
      <c r="G136" s="20"/>
      <c r="H136" s="9"/>
      <c r="I136" s="9"/>
      <c r="J136" s="21"/>
      <c r="K136" s="21"/>
      <c r="Q136">
        <f>ROUND((Source!BZ80/100)*ROUND((Source!AF80*Source!AV80)*Source!I80, 2), 2)</f>
        <v>940.62</v>
      </c>
      <c r="R136">
        <f>Source!X80</f>
        <v>940.62</v>
      </c>
      <c r="S136">
        <f>ROUND((Source!CA80/100)*ROUND((Source!AF80*Source!AV80)*Source!I80, 2), 2)</f>
        <v>134.37</v>
      </c>
      <c r="T136">
        <f>Source!Y80</f>
        <v>134.37</v>
      </c>
      <c r="U136">
        <f>ROUND((175/100)*ROUND((Source!AE80*Source!AV80)*Source!I80, 2), 2)</f>
        <v>0</v>
      </c>
      <c r="V136">
        <f>ROUND((108/100)*ROUND(Source!CS80*Source!I80, 2), 2)</f>
        <v>0</v>
      </c>
    </row>
    <row r="137" spans="1:22" ht="14.25" x14ac:dyDescent="0.2">
      <c r="A137" s="18"/>
      <c r="B137" s="18"/>
      <c r="C137" s="18" t="s">
        <v>738</v>
      </c>
      <c r="D137" s="19"/>
      <c r="E137" s="9"/>
      <c r="F137" s="21">
        <f>Source!AO80</f>
        <v>1343.74</v>
      </c>
      <c r="G137" s="20" t="str">
        <f>Source!DG80</f>
        <v/>
      </c>
      <c r="H137" s="9">
        <f>Source!AV80</f>
        <v>1</v>
      </c>
      <c r="I137" s="9">
        <f>IF(Source!BA80&lt;&gt; 0, Source!BA80, 1)</f>
        <v>1</v>
      </c>
      <c r="J137" s="21">
        <f>Source!S80</f>
        <v>1343.74</v>
      </c>
      <c r="K137" s="21"/>
    </row>
    <row r="138" spans="1:22" ht="14.25" x14ac:dyDescent="0.2">
      <c r="A138" s="18"/>
      <c r="B138" s="18"/>
      <c r="C138" s="18" t="s">
        <v>742</v>
      </c>
      <c r="D138" s="19" t="s">
        <v>743</v>
      </c>
      <c r="E138" s="9">
        <f>Source!AT80</f>
        <v>70</v>
      </c>
      <c r="F138" s="21"/>
      <c r="G138" s="20"/>
      <c r="H138" s="9"/>
      <c r="I138" s="9"/>
      <c r="J138" s="21">
        <f>SUM(R136:R137)</f>
        <v>940.62</v>
      </c>
      <c r="K138" s="21"/>
    </row>
    <row r="139" spans="1:22" ht="14.25" x14ac:dyDescent="0.2">
      <c r="A139" s="18"/>
      <c r="B139" s="18"/>
      <c r="C139" s="18" t="s">
        <v>744</v>
      </c>
      <c r="D139" s="19" t="s">
        <v>743</v>
      </c>
      <c r="E139" s="9">
        <f>Source!AU80</f>
        <v>10</v>
      </c>
      <c r="F139" s="21"/>
      <c r="G139" s="20"/>
      <c r="H139" s="9"/>
      <c r="I139" s="9"/>
      <c r="J139" s="21">
        <f>SUM(T136:T138)</f>
        <v>134.37</v>
      </c>
      <c r="K139" s="21"/>
    </row>
    <row r="140" spans="1:22" ht="14.25" x14ac:dyDescent="0.2">
      <c r="A140" s="18"/>
      <c r="B140" s="18"/>
      <c r="C140" s="18" t="s">
        <v>746</v>
      </c>
      <c r="D140" s="19" t="s">
        <v>747</v>
      </c>
      <c r="E140" s="9">
        <f>Source!AQ80</f>
        <v>1.62</v>
      </c>
      <c r="F140" s="21"/>
      <c r="G140" s="20" t="str">
        <f>Source!DI80</f>
        <v/>
      </c>
      <c r="H140" s="9">
        <f>Source!AV80</f>
        <v>1</v>
      </c>
      <c r="I140" s="9"/>
      <c r="J140" s="21"/>
      <c r="K140" s="21">
        <f>Source!U80</f>
        <v>1.62</v>
      </c>
    </row>
    <row r="141" spans="1:22" ht="15" x14ac:dyDescent="0.25">
      <c r="A141" s="26"/>
      <c r="B141" s="26"/>
      <c r="C141" s="26"/>
      <c r="D141" s="26"/>
      <c r="E141" s="26"/>
      <c r="F141" s="26"/>
      <c r="G141" s="26"/>
      <c r="H141" s="26"/>
      <c r="I141" s="54">
        <f>J137+J138+J139</f>
        <v>2418.73</v>
      </c>
      <c r="J141" s="54"/>
      <c r="K141" s="27">
        <f>IF(Source!I80&lt;&gt;0, ROUND(I141/Source!I80, 2), 0)</f>
        <v>2418.73</v>
      </c>
      <c r="P141" s="24">
        <f>I141</f>
        <v>2418.73</v>
      </c>
    </row>
    <row r="142" spans="1:22" ht="42.75" x14ac:dyDescent="0.2">
      <c r="A142" s="18">
        <v>13</v>
      </c>
      <c r="B142" s="18" t="str">
        <f>Source!F83</f>
        <v>1.15-2203-7-1/1</v>
      </c>
      <c r="C142" s="18" t="str">
        <f>Source!G83</f>
        <v>Техническое обслуживание крана шарового латунного никелированного диаметром до 25 мм</v>
      </c>
      <c r="D142" s="19" t="str">
        <f>Source!H83</f>
        <v>10 шт.</v>
      </c>
      <c r="E142" s="9">
        <f>Source!I83</f>
        <v>1.6</v>
      </c>
      <c r="F142" s="21"/>
      <c r="G142" s="20"/>
      <c r="H142" s="9"/>
      <c r="I142" s="9"/>
      <c r="J142" s="21"/>
      <c r="K142" s="21"/>
      <c r="Q142">
        <f>ROUND((Source!BZ83/100)*ROUND((Source!AF83*Source!AV83)*Source!I83, 2), 2)</f>
        <v>311.20999999999998</v>
      </c>
      <c r="R142">
        <f>Source!X83</f>
        <v>311.20999999999998</v>
      </c>
      <c r="S142">
        <f>ROUND((Source!CA83/100)*ROUND((Source!AF83*Source!AV83)*Source!I83, 2), 2)</f>
        <v>44.46</v>
      </c>
      <c r="T142">
        <f>Source!Y83</f>
        <v>44.46</v>
      </c>
      <c r="U142">
        <f>ROUND((175/100)*ROUND((Source!AE83*Source!AV83)*Source!I83, 2), 2)</f>
        <v>0</v>
      </c>
      <c r="V142">
        <f>ROUND((108/100)*ROUND(Source!CS83*Source!I83, 2), 2)</f>
        <v>0</v>
      </c>
    </row>
    <row r="143" spans="1:22" x14ac:dyDescent="0.2">
      <c r="C143" s="22" t="str">
        <f>"Объем: "&amp;Source!I83&amp;"=16/"&amp;"10"</f>
        <v>Объем: 1,6=16/10</v>
      </c>
    </row>
    <row r="144" spans="1:22" ht="14.25" x14ac:dyDescent="0.2">
      <c r="A144" s="18"/>
      <c r="B144" s="18"/>
      <c r="C144" s="18" t="s">
        <v>738</v>
      </c>
      <c r="D144" s="19"/>
      <c r="E144" s="9"/>
      <c r="F144" s="21">
        <f>Source!AO83</f>
        <v>277.87</v>
      </c>
      <c r="G144" s="20" t="str">
        <f>Source!DG83</f>
        <v/>
      </c>
      <c r="H144" s="9">
        <f>Source!AV83</f>
        <v>1</v>
      </c>
      <c r="I144" s="9">
        <f>IF(Source!BA83&lt;&gt; 0, Source!BA83, 1)</f>
        <v>1</v>
      </c>
      <c r="J144" s="21">
        <f>Source!S83</f>
        <v>444.59</v>
      </c>
      <c r="K144" s="21"/>
    </row>
    <row r="145" spans="1:16" ht="14.25" x14ac:dyDescent="0.2">
      <c r="A145" s="18"/>
      <c r="B145" s="18"/>
      <c r="C145" s="18" t="s">
        <v>742</v>
      </c>
      <c r="D145" s="19" t="s">
        <v>743</v>
      </c>
      <c r="E145" s="9">
        <f>Source!AT83</f>
        <v>70</v>
      </c>
      <c r="F145" s="21"/>
      <c r="G145" s="20"/>
      <c r="H145" s="9"/>
      <c r="I145" s="9"/>
      <c r="J145" s="21">
        <f>SUM(R142:R144)</f>
        <v>311.20999999999998</v>
      </c>
      <c r="K145" s="21"/>
    </row>
    <row r="146" spans="1:16" ht="14.25" x14ac:dyDescent="0.2">
      <c r="A146" s="18"/>
      <c r="B146" s="18"/>
      <c r="C146" s="18" t="s">
        <v>744</v>
      </c>
      <c r="D146" s="19" t="s">
        <v>743</v>
      </c>
      <c r="E146" s="9">
        <f>Source!AU83</f>
        <v>10</v>
      </c>
      <c r="F146" s="21"/>
      <c r="G146" s="20"/>
      <c r="H146" s="9"/>
      <c r="I146" s="9"/>
      <c r="J146" s="21">
        <f>SUM(T142:T145)</f>
        <v>44.46</v>
      </c>
      <c r="K146" s="21"/>
    </row>
    <row r="147" spans="1:16" ht="14.25" x14ac:dyDescent="0.2">
      <c r="A147" s="18"/>
      <c r="B147" s="18"/>
      <c r="C147" s="18" t="s">
        <v>746</v>
      </c>
      <c r="D147" s="19" t="s">
        <v>747</v>
      </c>
      <c r="E147" s="9">
        <f>Source!AQ83</f>
        <v>0.45</v>
      </c>
      <c r="F147" s="21"/>
      <c r="G147" s="20" t="str">
        <f>Source!DI83</f>
        <v/>
      </c>
      <c r="H147" s="9">
        <f>Source!AV83</f>
        <v>1</v>
      </c>
      <c r="I147" s="9"/>
      <c r="J147" s="21"/>
      <c r="K147" s="21">
        <f>Source!U83</f>
        <v>0.72000000000000008</v>
      </c>
    </row>
    <row r="148" spans="1:16" ht="15" x14ac:dyDescent="0.25">
      <c r="A148" s="26"/>
      <c r="B148" s="26"/>
      <c r="C148" s="26"/>
      <c r="D148" s="26"/>
      <c r="E148" s="26"/>
      <c r="F148" s="26"/>
      <c r="G148" s="26"/>
      <c r="H148" s="26"/>
      <c r="I148" s="54">
        <f>J144+J145+J146</f>
        <v>800.26</v>
      </c>
      <c r="J148" s="54"/>
      <c r="K148" s="27">
        <f>IF(Source!I83&lt;&gt;0, ROUND(I148/Source!I83, 2), 0)</f>
        <v>500.16</v>
      </c>
      <c r="P148" s="24">
        <f>I148</f>
        <v>800.26</v>
      </c>
    </row>
    <row r="150" spans="1:16" ht="15" x14ac:dyDescent="0.25">
      <c r="A150" s="59" t="str">
        <f>CONCATENATE("Итого по подразделу: ",IF(Source!G85&lt;&gt;"Новый подраздел", Source!G85, ""))</f>
        <v>Итого по подразделу: Водопровод</v>
      </c>
      <c r="B150" s="59"/>
      <c r="C150" s="59"/>
      <c r="D150" s="59"/>
      <c r="E150" s="59"/>
      <c r="F150" s="59"/>
      <c r="G150" s="59"/>
      <c r="H150" s="59"/>
      <c r="I150" s="57">
        <f>SUM(P126:P149)</f>
        <v>3725.1099999999997</v>
      </c>
      <c r="J150" s="58"/>
      <c r="K150" s="28"/>
    </row>
    <row r="152" spans="1:16" hidden="1" x14ac:dyDescent="0.2"/>
    <row r="153" spans="1:16" ht="16.5" hidden="1" x14ac:dyDescent="0.25">
      <c r="A153" s="56" t="str">
        <f>CONCATENATE("Подраздел: ",IF(Source!G115&lt;&gt;"Новый подраздел", Source!G115, ""))</f>
        <v>Подраздел: Канализация</v>
      </c>
      <c r="B153" s="56"/>
      <c r="C153" s="56"/>
      <c r="D153" s="56"/>
      <c r="E153" s="56"/>
      <c r="F153" s="56"/>
      <c r="G153" s="56"/>
      <c r="H153" s="56"/>
      <c r="I153" s="56"/>
      <c r="J153" s="56"/>
      <c r="K153" s="56"/>
    </row>
    <row r="154" spans="1:16" hidden="1" x14ac:dyDescent="0.2"/>
    <row r="155" spans="1:16" ht="15" hidden="1" x14ac:dyDescent="0.25">
      <c r="A155" s="59" t="str">
        <f>CONCATENATE("Итого по подразделу: ",IF(Source!G123&lt;&gt;"Новый подраздел", Source!G123, ""))</f>
        <v>Итого по подразделу: Канализация</v>
      </c>
      <c r="B155" s="59"/>
      <c r="C155" s="59"/>
      <c r="D155" s="59"/>
      <c r="E155" s="59"/>
      <c r="F155" s="59"/>
      <c r="G155" s="59"/>
      <c r="H155" s="59"/>
      <c r="I155" s="57">
        <f>SUM(P153:P154)</f>
        <v>0</v>
      </c>
      <c r="J155" s="58"/>
      <c r="K155" s="28"/>
    </row>
    <row r="156" spans="1:16" hidden="1" x14ac:dyDescent="0.2"/>
    <row r="158" spans="1:16" ht="15" x14ac:dyDescent="0.25">
      <c r="A158" s="59" t="str">
        <f>CONCATENATE("Итого по разделу: ",IF(Source!G153&lt;&gt;"Новый раздел", Source!G153, ""))</f>
        <v>Итого по разделу: 1. Система водоснабжения и водоотведение.</v>
      </c>
      <c r="B158" s="59"/>
      <c r="C158" s="59"/>
      <c r="D158" s="59"/>
      <c r="E158" s="59"/>
      <c r="F158" s="59"/>
      <c r="G158" s="59"/>
      <c r="H158" s="59"/>
      <c r="I158" s="57">
        <f>SUM(P34:P157)</f>
        <v>56305.030000000006</v>
      </c>
      <c r="J158" s="58"/>
      <c r="K158" s="28"/>
    </row>
    <row r="161" spans="1:22" ht="16.5" x14ac:dyDescent="0.25">
      <c r="A161" s="56" t="str">
        <f>CONCATENATE("Раздел: ",IF(Source!G183&lt;&gt;"Новый раздел", Source!G183, ""))</f>
        <v>Раздел: 2. Внутренние сети отопления</v>
      </c>
      <c r="B161" s="56"/>
      <c r="C161" s="56"/>
      <c r="D161" s="56"/>
      <c r="E161" s="56"/>
      <c r="F161" s="56"/>
      <c r="G161" s="56"/>
      <c r="H161" s="56"/>
      <c r="I161" s="56"/>
      <c r="J161" s="56"/>
      <c r="K161" s="56"/>
    </row>
    <row r="162" spans="1:22" ht="71.25" x14ac:dyDescent="0.2">
      <c r="A162" s="18">
        <v>14</v>
      </c>
      <c r="B162" s="18" t="str">
        <f>Source!F187</f>
        <v>1.21-2303-50-1/1</v>
      </c>
      <c r="C162" s="18" t="str">
        <f>Source!G187</f>
        <v>Техническое обслуживание  конвектора электрического настенного крепления, с механическим термостатом, мощность до 2,0 кВт/ Электрический конвектор</v>
      </c>
      <c r="D162" s="19" t="str">
        <f>Source!H187</f>
        <v>шт.</v>
      </c>
      <c r="E162" s="9">
        <f>Source!I187</f>
        <v>19</v>
      </c>
      <c r="F162" s="21"/>
      <c r="G162" s="20"/>
      <c r="H162" s="9"/>
      <c r="I162" s="9"/>
      <c r="J162" s="21"/>
      <c r="K162" s="21"/>
      <c r="Q162">
        <f>ROUND((Source!BZ187/100)*ROUND((Source!AF187*Source!AV187)*Source!I187, 2), 2)</f>
        <v>2299.5700000000002</v>
      </c>
      <c r="R162">
        <f>Source!X187</f>
        <v>2299.5700000000002</v>
      </c>
      <c r="S162">
        <f>ROUND((Source!CA187/100)*ROUND((Source!AF187*Source!AV187)*Source!I187, 2), 2)</f>
        <v>328.51</v>
      </c>
      <c r="T162">
        <f>Source!Y187</f>
        <v>328.51</v>
      </c>
      <c r="U162">
        <f>ROUND((175/100)*ROUND((Source!AE187*Source!AV187)*Source!I187, 2), 2)</f>
        <v>0</v>
      </c>
      <c r="V162">
        <f>ROUND((108/100)*ROUND(Source!CS187*Source!I187, 2), 2)</f>
        <v>0</v>
      </c>
    </row>
    <row r="163" spans="1:22" ht="14.25" x14ac:dyDescent="0.2">
      <c r="A163" s="18"/>
      <c r="B163" s="18"/>
      <c r="C163" s="18" t="s">
        <v>738</v>
      </c>
      <c r="D163" s="19"/>
      <c r="E163" s="9"/>
      <c r="F163" s="21">
        <f>Source!AO187</f>
        <v>86.45</v>
      </c>
      <c r="G163" s="20" t="str">
        <f>Source!DG187</f>
        <v>*2</v>
      </c>
      <c r="H163" s="9">
        <f>Source!AV187</f>
        <v>1</v>
      </c>
      <c r="I163" s="9">
        <f>IF(Source!BA187&lt;&gt; 0, Source!BA187, 1)</f>
        <v>1</v>
      </c>
      <c r="J163" s="21">
        <f>Source!S187</f>
        <v>3285.1</v>
      </c>
      <c r="K163" s="21"/>
    </row>
    <row r="164" spans="1:22" ht="14.25" x14ac:dyDescent="0.2">
      <c r="A164" s="18"/>
      <c r="B164" s="18"/>
      <c r="C164" s="18" t="s">
        <v>739</v>
      </c>
      <c r="D164" s="19"/>
      <c r="E164" s="9"/>
      <c r="F164" s="21">
        <f>Source!AM187</f>
        <v>0.23</v>
      </c>
      <c r="G164" s="20" t="str">
        <f>Source!DE187</f>
        <v>*2</v>
      </c>
      <c r="H164" s="9">
        <f>Source!AV187</f>
        <v>1</v>
      </c>
      <c r="I164" s="9">
        <f>IF(Source!BB187&lt;&gt; 0, Source!BB187, 1)</f>
        <v>1</v>
      </c>
      <c r="J164" s="21">
        <f>Source!Q187</f>
        <v>8.74</v>
      </c>
      <c r="K164" s="21"/>
    </row>
    <row r="165" spans="1:22" ht="14.25" x14ac:dyDescent="0.2">
      <c r="A165" s="18"/>
      <c r="B165" s="18"/>
      <c r="C165" s="18" t="s">
        <v>741</v>
      </c>
      <c r="D165" s="19"/>
      <c r="E165" s="9"/>
      <c r="F165" s="21">
        <f>Source!AL187</f>
        <v>2.2000000000000002</v>
      </c>
      <c r="G165" s="20" t="str">
        <f>Source!DD187</f>
        <v>*2</v>
      </c>
      <c r="H165" s="9">
        <f>Source!AW187</f>
        <v>1</v>
      </c>
      <c r="I165" s="9">
        <f>IF(Source!BC187&lt;&gt; 0, Source!BC187, 1)</f>
        <v>1</v>
      </c>
      <c r="J165" s="21">
        <f>Source!P187</f>
        <v>83.6</v>
      </c>
      <c r="K165" s="21"/>
    </row>
    <row r="166" spans="1:22" ht="14.25" x14ac:dyDescent="0.2">
      <c r="A166" s="18"/>
      <c r="B166" s="18"/>
      <c r="C166" s="18" t="s">
        <v>742</v>
      </c>
      <c r="D166" s="19" t="s">
        <v>743</v>
      </c>
      <c r="E166" s="9">
        <f>Source!AT187</f>
        <v>70</v>
      </c>
      <c r="F166" s="21"/>
      <c r="G166" s="20"/>
      <c r="H166" s="9"/>
      <c r="I166" s="9"/>
      <c r="J166" s="21">
        <f>SUM(R162:R165)</f>
        <v>2299.5700000000002</v>
      </c>
      <c r="K166" s="21"/>
    </row>
    <row r="167" spans="1:22" ht="14.25" x14ac:dyDescent="0.2">
      <c r="A167" s="18"/>
      <c r="B167" s="18"/>
      <c r="C167" s="18" t="s">
        <v>744</v>
      </c>
      <c r="D167" s="19" t="s">
        <v>743</v>
      </c>
      <c r="E167" s="9">
        <f>Source!AU187</f>
        <v>10</v>
      </c>
      <c r="F167" s="21"/>
      <c r="G167" s="20"/>
      <c r="H167" s="9"/>
      <c r="I167" s="9"/>
      <c r="J167" s="21">
        <f>SUM(T162:T166)</f>
        <v>328.51</v>
      </c>
      <c r="K167" s="21"/>
    </row>
    <row r="168" spans="1:22" ht="14.25" x14ac:dyDescent="0.2">
      <c r="A168" s="18"/>
      <c r="B168" s="18"/>
      <c r="C168" s="18" t="s">
        <v>746</v>
      </c>
      <c r="D168" s="19" t="s">
        <v>747</v>
      </c>
      <c r="E168" s="9">
        <f>Source!AQ187</f>
        <v>0.14000000000000001</v>
      </c>
      <c r="F168" s="21"/>
      <c r="G168" s="20" t="str">
        <f>Source!DI187</f>
        <v>*2</v>
      </c>
      <c r="H168" s="9">
        <f>Source!AV187</f>
        <v>1</v>
      </c>
      <c r="I168" s="9"/>
      <c r="J168" s="21"/>
      <c r="K168" s="21">
        <f>Source!U187</f>
        <v>5.32</v>
      </c>
    </row>
    <row r="169" spans="1:22" ht="15" x14ac:dyDescent="0.25">
      <c r="A169" s="26"/>
      <c r="B169" s="26"/>
      <c r="C169" s="26"/>
      <c r="D169" s="26"/>
      <c r="E169" s="26"/>
      <c r="F169" s="26"/>
      <c r="G169" s="26"/>
      <c r="H169" s="26"/>
      <c r="I169" s="54">
        <f>J163+J164+J165+J166+J167</f>
        <v>6005.52</v>
      </c>
      <c r="J169" s="54"/>
      <c r="K169" s="27">
        <f>IF(Source!I187&lt;&gt;0, ROUND(I169/Source!I187, 2), 0)</f>
        <v>316.08</v>
      </c>
      <c r="P169" s="24">
        <f>I169</f>
        <v>6005.52</v>
      </c>
    </row>
    <row r="171" spans="1:22" ht="15" x14ac:dyDescent="0.25">
      <c r="A171" s="59" t="str">
        <f>CONCATENATE("Итого по разделу: ",IF(Source!G189&lt;&gt;"Новый раздел", Source!G189, ""))</f>
        <v>Итого по разделу: 2. Внутренние сети отопления</v>
      </c>
      <c r="B171" s="59"/>
      <c r="C171" s="59"/>
      <c r="D171" s="59"/>
      <c r="E171" s="59"/>
      <c r="F171" s="59"/>
      <c r="G171" s="59"/>
      <c r="H171" s="59"/>
      <c r="I171" s="57">
        <f>SUM(P161:P170)</f>
        <v>6005.52</v>
      </c>
      <c r="J171" s="58"/>
      <c r="K171" s="28"/>
    </row>
    <row r="174" spans="1:22" ht="16.5" x14ac:dyDescent="0.25">
      <c r="A174" s="56" t="str">
        <f>CONCATENATE("Раздел: ",IF(Source!G219&lt;&gt;"Новый раздел", Source!G219, ""))</f>
        <v>Раздел: 3. Вентиляция и кондиционирование</v>
      </c>
      <c r="B174" s="56"/>
      <c r="C174" s="56"/>
      <c r="D174" s="56"/>
      <c r="E174" s="56"/>
      <c r="F174" s="56"/>
      <c r="G174" s="56"/>
      <c r="H174" s="56"/>
      <c r="I174" s="56"/>
      <c r="J174" s="56"/>
      <c r="K174" s="56"/>
    </row>
    <row r="176" spans="1:22" ht="16.5" x14ac:dyDescent="0.25">
      <c r="A176" s="56" t="str">
        <f>CONCATENATE("Подраздел: ",IF(Source!G223&lt;&gt;"Новый подраздел", Source!G223, ""))</f>
        <v>Подраздел: Вентиляция</v>
      </c>
      <c r="B176" s="56"/>
      <c r="C176" s="56"/>
      <c r="D176" s="56"/>
      <c r="E176" s="56"/>
      <c r="F176" s="56"/>
      <c r="G176" s="56"/>
      <c r="H176" s="56"/>
      <c r="I176" s="56"/>
      <c r="J176" s="56"/>
      <c r="K176" s="56"/>
    </row>
    <row r="177" spans="1:22" ht="42.75" x14ac:dyDescent="0.2">
      <c r="A177" s="18">
        <v>15</v>
      </c>
      <c r="B177" s="18" t="str">
        <f>Source!F232</f>
        <v>1.18-2403-20-3/1</v>
      </c>
      <c r="C177" s="18" t="str">
        <f>Source!G232</f>
        <v>Техническое обслуживание вытяжных установок производительностью до 5000 м3/ч - ежеквартальное</v>
      </c>
      <c r="D177" s="19" t="str">
        <f>Source!H232</f>
        <v>установка</v>
      </c>
      <c r="E177" s="9">
        <f>Source!I232</f>
        <v>4</v>
      </c>
      <c r="F177" s="21"/>
      <c r="G177" s="20"/>
      <c r="H177" s="9"/>
      <c r="I177" s="9"/>
      <c r="J177" s="21"/>
      <c r="K177" s="21"/>
      <c r="Q177">
        <f>ROUND((Source!BZ232/100)*ROUND((Source!AF232*Source!AV232)*Source!I232, 2), 2)</f>
        <v>8844.14</v>
      </c>
      <c r="R177">
        <f>Source!X232</f>
        <v>8844.14</v>
      </c>
      <c r="S177">
        <f>ROUND((Source!CA232/100)*ROUND((Source!AF232*Source!AV232)*Source!I232, 2), 2)</f>
        <v>1263.45</v>
      </c>
      <c r="T177">
        <f>Source!Y232</f>
        <v>1263.45</v>
      </c>
      <c r="U177">
        <f>ROUND((175/100)*ROUND((Source!AE232*Source!AV232)*Source!I232, 2), 2)</f>
        <v>0</v>
      </c>
      <c r="V177">
        <f>ROUND((108/100)*ROUND(Source!CS232*Source!I232, 2), 2)</f>
        <v>0</v>
      </c>
    </row>
    <row r="178" spans="1:22" ht="14.25" x14ac:dyDescent="0.2">
      <c r="A178" s="18"/>
      <c r="B178" s="18"/>
      <c r="C178" s="18" t="s">
        <v>738</v>
      </c>
      <c r="D178" s="19"/>
      <c r="E178" s="9"/>
      <c r="F178" s="21">
        <f>Source!AO232</f>
        <v>1579.31</v>
      </c>
      <c r="G178" s="20" t="str">
        <f>Source!DG232</f>
        <v>*2</v>
      </c>
      <c r="H178" s="9">
        <f>Source!AV232</f>
        <v>1</v>
      </c>
      <c r="I178" s="9">
        <f>IF(Source!BA232&lt;&gt; 0, Source!BA232, 1)</f>
        <v>1</v>
      </c>
      <c r="J178" s="21">
        <f>Source!S232</f>
        <v>12634.48</v>
      </c>
      <c r="K178" s="21"/>
    </row>
    <row r="179" spans="1:22" ht="14.25" x14ac:dyDescent="0.2">
      <c r="A179" s="18"/>
      <c r="B179" s="18"/>
      <c r="C179" s="18" t="s">
        <v>741</v>
      </c>
      <c r="D179" s="19"/>
      <c r="E179" s="9"/>
      <c r="F179" s="21">
        <f>Source!AL232</f>
        <v>0.03</v>
      </c>
      <c r="G179" s="20" t="str">
        <f>Source!DD232</f>
        <v>*2</v>
      </c>
      <c r="H179" s="9">
        <f>Source!AW232</f>
        <v>1</v>
      </c>
      <c r="I179" s="9">
        <f>IF(Source!BC232&lt;&gt; 0, Source!BC232, 1)</f>
        <v>1</v>
      </c>
      <c r="J179" s="21">
        <f>Source!P232</f>
        <v>0.24</v>
      </c>
      <c r="K179" s="21"/>
    </row>
    <row r="180" spans="1:22" ht="14.25" x14ac:dyDescent="0.2">
      <c r="A180" s="18"/>
      <c r="B180" s="18"/>
      <c r="C180" s="18" t="s">
        <v>742</v>
      </c>
      <c r="D180" s="19" t="s">
        <v>743</v>
      </c>
      <c r="E180" s="9">
        <f>Source!AT232</f>
        <v>70</v>
      </c>
      <c r="F180" s="21"/>
      <c r="G180" s="20"/>
      <c r="H180" s="9"/>
      <c r="I180" s="9"/>
      <c r="J180" s="21">
        <f>SUM(R177:R179)</f>
        <v>8844.14</v>
      </c>
      <c r="K180" s="21"/>
    </row>
    <row r="181" spans="1:22" ht="14.25" x14ac:dyDescent="0.2">
      <c r="A181" s="18"/>
      <c r="B181" s="18"/>
      <c r="C181" s="18" t="s">
        <v>744</v>
      </c>
      <c r="D181" s="19" t="s">
        <v>743</v>
      </c>
      <c r="E181" s="9">
        <f>Source!AU232</f>
        <v>10</v>
      </c>
      <c r="F181" s="21"/>
      <c r="G181" s="20"/>
      <c r="H181" s="9"/>
      <c r="I181" s="9"/>
      <c r="J181" s="21">
        <f>SUM(T177:T180)</f>
        <v>1263.45</v>
      </c>
      <c r="K181" s="21"/>
    </row>
    <row r="182" spans="1:22" ht="14.25" x14ac:dyDescent="0.2">
      <c r="A182" s="18"/>
      <c r="B182" s="18"/>
      <c r="C182" s="18" t="s">
        <v>746</v>
      </c>
      <c r="D182" s="19" t="s">
        <v>747</v>
      </c>
      <c r="E182" s="9">
        <f>Source!AQ232</f>
        <v>2.38</v>
      </c>
      <c r="F182" s="21"/>
      <c r="G182" s="20" t="str">
        <f>Source!DI232</f>
        <v>*2</v>
      </c>
      <c r="H182" s="9">
        <f>Source!AV232</f>
        <v>1</v>
      </c>
      <c r="I182" s="9"/>
      <c r="J182" s="21"/>
      <c r="K182" s="21">
        <f>Source!U232</f>
        <v>19.04</v>
      </c>
    </row>
    <row r="183" spans="1:22" ht="15" x14ac:dyDescent="0.25">
      <c r="A183" s="26"/>
      <c r="B183" s="26"/>
      <c r="C183" s="26"/>
      <c r="D183" s="26"/>
      <c r="E183" s="26"/>
      <c r="F183" s="26"/>
      <c r="G183" s="26"/>
      <c r="H183" s="26"/>
      <c r="I183" s="54">
        <f>J178+J179+J180+J181</f>
        <v>22742.31</v>
      </c>
      <c r="J183" s="54"/>
      <c r="K183" s="27">
        <f>IF(Source!I232&lt;&gt;0, ROUND(I183/Source!I232, 2), 0)</f>
        <v>5685.58</v>
      </c>
      <c r="P183" s="24">
        <f>I183</f>
        <v>22742.31</v>
      </c>
    </row>
    <row r="184" spans="1:22" ht="57" x14ac:dyDescent="0.2">
      <c r="A184" s="18">
        <v>16</v>
      </c>
      <c r="B184" s="18" t="str">
        <f>Source!F235</f>
        <v>1.18-2303-6-3/1</v>
      </c>
      <c r="C184" s="18" t="str">
        <f>Source!G235</f>
        <v>Техническое обслуживание тепловых завес вертикальных с водяным теплообменником для проемов до 6 м, высота завесы до 2,5 м</v>
      </c>
      <c r="D184" s="19" t="str">
        <f>Source!H235</f>
        <v>шт.</v>
      </c>
      <c r="E184" s="9">
        <f>Source!I235</f>
        <v>4</v>
      </c>
      <c r="F184" s="21"/>
      <c r="G184" s="20"/>
      <c r="H184" s="9"/>
      <c r="I184" s="9"/>
      <c r="J184" s="21"/>
      <c r="K184" s="21"/>
      <c r="Q184">
        <f>ROUND((Source!BZ235/100)*ROUND((Source!AF235*Source!AV235)*Source!I235, 2), 2)</f>
        <v>11079.43</v>
      </c>
      <c r="R184">
        <f>Source!X235</f>
        <v>11079.43</v>
      </c>
      <c r="S184">
        <f>ROUND((Source!CA235/100)*ROUND((Source!AF235*Source!AV235)*Source!I235, 2), 2)</f>
        <v>1582.78</v>
      </c>
      <c r="T184">
        <f>Source!Y235</f>
        <v>1582.78</v>
      </c>
      <c r="U184">
        <f>ROUND((175/100)*ROUND((Source!AE235*Source!AV235)*Source!I235, 2), 2)</f>
        <v>2.1</v>
      </c>
      <c r="V184">
        <f>ROUND((108/100)*ROUND(Source!CS235*Source!I235, 2), 2)</f>
        <v>1.3</v>
      </c>
    </row>
    <row r="185" spans="1:22" ht="14.25" x14ac:dyDescent="0.2">
      <c r="A185" s="18"/>
      <c r="B185" s="18"/>
      <c r="C185" s="18" t="s">
        <v>738</v>
      </c>
      <c r="D185" s="19"/>
      <c r="E185" s="9"/>
      <c r="F185" s="21">
        <f>Source!AO235</f>
        <v>1978.47</v>
      </c>
      <c r="G185" s="20" t="str">
        <f>Source!DG235</f>
        <v>*2</v>
      </c>
      <c r="H185" s="9">
        <f>Source!AV235</f>
        <v>1</v>
      </c>
      <c r="I185" s="9">
        <f>IF(Source!BA235&lt;&gt; 0, Source!BA235, 1)</f>
        <v>1</v>
      </c>
      <c r="J185" s="21">
        <f>Source!S235</f>
        <v>15827.76</v>
      </c>
      <c r="K185" s="21"/>
    </row>
    <row r="186" spans="1:22" ht="14.25" x14ac:dyDescent="0.2">
      <c r="A186" s="18"/>
      <c r="B186" s="18"/>
      <c r="C186" s="18" t="s">
        <v>739</v>
      </c>
      <c r="D186" s="19"/>
      <c r="E186" s="9"/>
      <c r="F186" s="21">
        <f>Source!AM235</f>
        <v>10.199999999999999</v>
      </c>
      <c r="G186" s="20" t="str">
        <f>Source!DE235</f>
        <v>*2</v>
      </c>
      <c r="H186" s="9">
        <f>Source!AV235</f>
        <v>1</v>
      </c>
      <c r="I186" s="9">
        <f>IF(Source!BB235&lt;&gt; 0, Source!BB235, 1)</f>
        <v>1</v>
      </c>
      <c r="J186" s="21">
        <f>Source!Q235</f>
        <v>81.599999999999994</v>
      </c>
      <c r="K186" s="21"/>
    </row>
    <row r="187" spans="1:22" ht="14.25" x14ac:dyDescent="0.2">
      <c r="A187" s="18"/>
      <c r="B187" s="18"/>
      <c r="C187" s="18" t="s">
        <v>740</v>
      </c>
      <c r="D187" s="19"/>
      <c r="E187" s="9"/>
      <c r="F187" s="21">
        <f>Source!AN235</f>
        <v>0.15</v>
      </c>
      <c r="G187" s="20" t="str">
        <f>Source!DF235</f>
        <v>*2</v>
      </c>
      <c r="H187" s="9">
        <f>Source!AV235</f>
        <v>1</v>
      </c>
      <c r="I187" s="9">
        <f>IF(Source!BS235&lt;&gt; 0, Source!BS235, 1)</f>
        <v>1</v>
      </c>
      <c r="J187" s="23">
        <f>Source!R235</f>
        <v>1.2</v>
      </c>
      <c r="K187" s="21"/>
    </row>
    <row r="188" spans="1:22" ht="14.25" x14ac:dyDescent="0.2">
      <c r="A188" s="18"/>
      <c r="B188" s="18"/>
      <c r="C188" s="18" t="s">
        <v>741</v>
      </c>
      <c r="D188" s="19"/>
      <c r="E188" s="9"/>
      <c r="F188" s="21">
        <f>Source!AL235</f>
        <v>2.83</v>
      </c>
      <c r="G188" s="20" t="str">
        <f>Source!DD235</f>
        <v>*2</v>
      </c>
      <c r="H188" s="9">
        <f>Source!AW235</f>
        <v>1</v>
      </c>
      <c r="I188" s="9">
        <f>IF(Source!BC235&lt;&gt; 0, Source!BC235, 1)</f>
        <v>1</v>
      </c>
      <c r="J188" s="21">
        <f>Source!P235</f>
        <v>22.64</v>
      </c>
      <c r="K188" s="21"/>
    </row>
    <row r="189" spans="1:22" ht="14.25" x14ac:dyDescent="0.2">
      <c r="A189" s="18"/>
      <c r="B189" s="18"/>
      <c r="C189" s="18" t="s">
        <v>742</v>
      </c>
      <c r="D189" s="19" t="s">
        <v>743</v>
      </c>
      <c r="E189" s="9">
        <f>Source!AT235</f>
        <v>70</v>
      </c>
      <c r="F189" s="21"/>
      <c r="G189" s="20"/>
      <c r="H189" s="9"/>
      <c r="I189" s="9"/>
      <c r="J189" s="21">
        <f>SUM(R184:R188)</f>
        <v>11079.43</v>
      </c>
      <c r="K189" s="21"/>
    </row>
    <row r="190" spans="1:22" ht="14.25" x14ac:dyDescent="0.2">
      <c r="A190" s="18"/>
      <c r="B190" s="18"/>
      <c r="C190" s="18" t="s">
        <v>744</v>
      </c>
      <c r="D190" s="19" t="s">
        <v>743</v>
      </c>
      <c r="E190" s="9">
        <f>Source!AU235</f>
        <v>10</v>
      </c>
      <c r="F190" s="21"/>
      <c r="G190" s="20"/>
      <c r="H190" s="9"/>
      <c r="I190" s="9"/>
      <c r="J190" s="21">
        <f>SUM(T184:T189)</f>
        <v>1582.78</v>
      </c>
      <c r="K190" s="21"/>
    </row>
    <row r="191" spans="1:22" ht="14.25" x14ac:dyDescent="0.2">
      <c r="A191" s="18"/>
      <c r="B191" s="18"/>
      <c r="C191" s="18" t="s">
        <v>745</v>
      </c>
      <c r="D191" s="19" t="s">
        <v>743</v>
      </c>
      <c r="E191" s="9">
        <f>108</f>
        <v>108</v>
      </c>
      <c r="F191" s="21"/>
      <c r="G191" s="20"/>
      <c r="H191" s="9"/>
      <c r="I191" s="9"/>
      <c r="J191" s="21">
        <f>SUM(V184:V190)</f>
        <v>1.3</v>
      </c>
      <c r="K191" s="21"/>
    </row>
    <row r="192" spans="1:22" ht="14.25" x14ac:dyDescent="0.2">
      <c r="A192" s="18"/>
      <c r="B192" s="18"/>
      <c r="C192" s="18" t="s">
        <v>746</v>
      </c>
      <c r="D192" s="19" t="s">
        <v>747</v>
      </c>
      <c r="E192" s="9">
        <f>Source!AQ235</f>
        <v>3.01</v>
      </c>
      <c r="F192" s="21"/>
      <c r="G192" s="20" t="str">
        <f>Source!DI235</f>
        <v>*2</v>
      </c>
      <c r="H192" s="9">
        <f>Source!AV235</f>
        <v>1</v>
      </c>
      <c r="I192" s="9"/>
      <c r="J192" s="21"/>
      <c r="K192" s="21">
        <f>Source!U235</f>
        <v>24.08</v>
      </c>
    </row>
    <row r="193" spans="1:22" ht="15" x14ac:dyDescent="0.25">
      <c r="A193" s="26"/>
      <c r="B193" s="26"/>
      <c r="C193" s="26"/>
      <c r="D193" s="26"/>
      <c r="E193" s="26"/>
      <c r="F193" s="26"/>
      <c r="G193" s="26"/>
      <c r="H193" s="26"/>
      <c r="I193" s="54">
        <f>J185+J186+J188+J189+J190+J191</f>
        <v>28595.51</v>
      </c>
      <c r="J193" s="54"/>
      <c r="K193" s="27">
        <f>IF(Source!I235&lt;&gt;0, ROUND(I193/Source!I235, 2), 0)</f>
        <v>7148.88</v>
      </c>
      <c r="P193" s="24">
        <f>I193</f>
        <v>28595.51</v>
      </c>
    </row>
    <row r="195" spans="1:22" ht="15" x14ac:dyDescent="0.25">
      <c r="A195" s="59" t="str">
        <f>CONCATENATE("Итого по подразделу: ",IF(Source!G237&lt;&gt;"Новый подраздел", Source!G237, ""))</f>
        <v>Итого по подразделу: Вентиляция</v>
      </c>
      <c r="B195" s="59"/>
      <c r="C195" s="59"/>
      <c r="D195" s="59"/>
      <c r="E195" s="59"/>
      <c r="F195" s="59"/>
      <c r="G195" s="59"/>
      <c r="H195" s="59"/>
      <c r="I195" s="57">
        <f>SUM(P176:P194)</f>
        <v>51337.82</v>
      </c>
      <c r="J195" s="58"/>
      <c r="K195" s="28"/>
    </row>
    <row r="198" spans="1:22" ht="16.5" x14ac:dyDescent="0.25">
      <c r="A198" s="56" t="str">
        <f>CONCATENATE("Подраздел: ",IF(Source!G267&lt;&gt;"Новый подраздел", Source!G267, ""))</f>
        <v>Подраздел: Холодоснабжение</v>
      </c>
      <c r="B198" s="56"/>
      <c r="C198" s="56"/>
      <c r="D198" s="56"/>
      <c r="E198" s="56"/>
      <c r="F198" s="56"/>
      <c r="G198" s="56"/>
      <c r="H198" s="56"/>
      <c r="I198" s="56"/>
      <c r="J198" s="56"/>
      <c r="K198" s="56"/>
    </row>
    <row r="199" spans="1:22" ht="42.75" x14ac:dyDescent="0.2">
      <c r="A199" s="18">
        <v>17</v>
      </c>
      <c r="B199" s="18" t="str">
        <f>Source!F272</f>
        <v>1.18-2403-18-3/1</v>
      </c>
      <c r="C199" s="18" t="str">
        <f>Source!G272</f>
        <v>Техническое обслуживание наружных блоков сплит систем мощностью до 10 кВт - полугодовое</v>
      </c>
      <c r="D199" s="19" t="str">
        <f>Source!H272</f>
        <v>1 блок</v>
      </c>
      <c r="E199" s="9">
        <f>Source!I272</f>
        <v>8</v>
      </c>
      <c r="F199" s="21"/>
      <c r="G199" s="20"/>
      <c r="H199" s="9"/>
      <c r="I199" s="9"/>
      <c r="J199" s="21"/>
      <c r="K199" s="21"/>
      <c r="Q199">
        <f>ROUND((Source!BZ272/100)*ROUND((Source!AF272*Source!AV272)*Source!I272, 2), 2)</f>
        <v>9215.75</v>
      </c>
      <c r="R199">
        <f>Source!X272</f>
        <v>9215.75</v>
      </c>
      <c r="S199">
        <f>ROUND((Source!CA272/100)*ROUND((Source!AF272*Source!AV272)*Source!I272, 2), 2)</f>
        <v>1316.54</v>
      </c>
      <c r="T199">
        <f>Source!Y272</f>
        <v>1316.54</v>
      </c>
      <c r="U199">
        <f>ROUND((175/100)*ROUND((Source!AE272*Source!AV272)*Source!I272, 2), 2)</f>
        <v>0.7</v>
      </c>
      <c r="V199">
        <f>ROUND((108/100)*ROUND(Source!CS272*Source!I272, 2), 2)</f>
        <v>0.43</v>
      </c>
    </row>
    <row r="200" spans="1:22" ht="14.25" x14ac:dyDescent="0.2">
      <c r="A200" s="18"/>
      <c r="B200" s="18"/>
      <c r="C200" s="18" t="s">
        <v>738</v>
      </c>
      <c r="D200" s="19"/>
      <c r="E200" s="9"/>
      <c r="F200" s="21">
        <f>Source!AO272</f>
        <v>1645.67</v>
      </c>
      <c r="G200" s="20" t="str">
        <f>Source!DG272</f>
        <v/>
      </c>
      <c r="H200" s="9">
        <f>Source!AV272</f>
        <v>1</v>
      </c>
      <c r="I200" s="9">
        <f>IF(Source!BA272&lt;&gt; 0, Source!BA272, 1)</f>
        <v>1</v>
      </c>
      <c r="J200" s="21">
        <f>Source!S272</f>
        <v>13165.36</v>
      </c>
      <c r="K200" s="21"/>
    </row>
    <row r="201" spans="1:22" ht="14.25" x14ac:dyDescent="0.2">
      <c r="A201" s="18"/>
      <c r="B201" s="18"/>
      <c r="C201" s="18" t="s">
        <v>739</v>
      </c>
      <c r="D201" s="19"/>
      <c r="E201" s="9"/>
      <c r="F201" s="21">
        <f>Source!AM272</f>
        <v>3.49</v>
      </c>
      <c r="G201" s="20" t="str">
        <f>Source!DE272</f>
        <v/>
      </c>
      <c r="H201" s="9">
        <f>Source!AV272</f>
        <v>1</v>
      </c>
      <c r="I201" s="9">
        <f>IF(Source!BB272&lt;&gt; 0, Source!BB272, 1)</f>
        <v>1</v>
      </c>
      <c r="J201" s="21">
        <f>Source!Q272</f>
        <v>27.92</v>
      </c>
      <c r="K201" s="21"/>
    </row>
    <row r="202" spans="1:22" ht="14.25" x14ac:dyDescent="0.2">
      <c r="A202" s="18"/>
      <c r="B202" s="18"/>
      <c r="C202" s="18" t="s">
        <v>740</v>
      </c>
      <c r="D202" s="19"/>
      <c r="E202" s="9"/>
      <c r="F202" s="21">
        <f>Source!AN272</f>
        <v>0.05</v>
      </c>
      <c r="G202" s="20" t="str">
        <f>Source!DF272</f>
        <v/>
      </c>
      <c r="H202" s="9">
        <f>Source!AV272</f>
        <v>1</v>
      </c>
      <c r="I202" s="9">
        <f>IF(Source!BS272&lt;&gt; 0, Source!BS272, 1)</f>
        <v>1</v>
      </c>
      <c r="J202" s="23">
        <f>Source!R272</f>
        <v>0.4</v>
      </c>
      <c r="K202" s="21"/>
    </row>
    <row r="203" spans="1:22" ht="14.25" x14ac:dyDescent="0.2">
      <c r="A203" s="18"/>
      <c r="B203" s="18"/>
      <c r="C203" s="18" t="s">
        <v>741</v>
      </c>
      <c r="D203" s="19"/>
      <c r="E203" s="9"/>
      <c r="F203" s="21">
        <f>Source!AL272</f>
        <v>0.94</v>
      </c>
      <c r="G203" s="20" t="str">
        <f>Source!DD272</f>
        <v/>
      </c>
      <c r="H203" s="9">
        <f>Source!AW272</f>
        <v>1</v>
      </c>
      <c r="I203" s="9">
        <f>IF(Source!BC272&lt;&gt; 0, Source!BC272, 1)</f>
        <v>1</v>
      </c>
      <c r="J203" s="21">
        <f>Source!P272</f>
        <v>7.52</v>
      </c>
      <c r="K203" s="21"/>
    </row>
    <row r="204" spans="1:22" ht="14.25" x14ac:dyDescent="0.2">
      <c r="A204" s="18"/>
      <c r="B204" s="18"/>
      <c r="C204" s="18" t="s">
        <v>742</v>
      </c>
      <c r="D204" s="19" t="s">
        <v>743</v>
      </c>
      <c r="E204" s="9">
        <f>Source!AT272</f>
        <v>70</v>
      </c>
      <c r="F204" s="21"/>
      <c r="G204" s="20"/>
      <c r="H204" s="9"/>
      <c r="I204" s="9"/>
      <c r="J204" s="21">
        <f>SUM(R199:R203)</f>
        <v>9215.75</v>
      </c>
      <c r="K204" s="21"/>
    </row>
    <row r="205" spans="1:22" ht="14.25" x14ac:dyDescent="0.2">
      <c r="A205" s="18"/>
      <c r="B205" s="18"/>
      <c r="C205" s="18" t="s">
        <v>744</v>
      </c>
      <c r="D205" s="19" t="s">
        <v>743</v>
      </c>
      <c r="E205" s="9">
        <f>Source!AU272</f>
        <v>10</v>
      </c>
      <c r="F205" s="21"/>
      <c r="G205" s="20"/>
      <c r="H205" s="9"/>
      <c r="I205" s="9"/>
      <c r="J205" s="21">
        <f>SUM(T199:T204)</f>
        <v>1316.54</v>
      </c>
      <c r="K205" s="21"/>
    </row>
    <row r="206" spans="1:22" ht="14.25" x14ac:dyDescent="0.2">
      <c r="A206" s="18"/>
      <c r="B206" s="18"/>
      <c r="C206" s="18" t="s">
        <v>745</v>
      </c>
      <c r="D206" s="19" t="s">
        <v>743</v>
      </c>
      <c r="E206" s="9">
        <f>108</f>
        <v>108</v>
      </c>
      <c r="F206" s="21"/>
      <c r="G206" s="20"/>
      <c r="H206" s="9"/>
      <c r="I206" s="9"/>
      <c r="J206" s="21">
        <f>SUM(V199:V205)</f>
        <v>0.43</v>
      </c>
      <c r="K206" s="21"/>
    </row>
    <row r="207" spans="1:22" ht="14.25" x14ac:dyDescent="0.2">
      <c r="A207" s="18"/>
      <c r="B207" s="18"/>
      <c r="C207" s="18" t="s">
        <v>746</v>
      </c>
      <c r="D207" s="19" t="s">
        <v>747</v>
      </c>
      <c r="E207" s="9">
        <f>Source!AQ272</f>
        <v>2.48</v>
      </c>
      <c r="F207" s="21"/>
      <c r="G207" s="20" t="str">
        <f>Source!DI272</f>
        <v/>
      </c>
      <c r="H207" s="9">
        <f>Source!AV272</f>
        <v>1</v>
      </c>
      <c r="I207" s="9"/>
      <c r="J207" s="21"/>
      <c r="K207" s="21">
        <f>Source!U272</f>
        <v>19.84</v>
      </c>
    </row>
    <row r="208" spans="1:22" ht="15" x14ac:dyDescent="0.25">
      <c r="A208" s="26"/>
      <c r="B208" s="26"/>
      <c r="C208" s="26"/>
      <c r="D208" s="26"/>
      <c r="E208" s="26"/>
      <c r="F208" s="26"/>
      <c r="G208" s="26"/>
      <c r="H208" s="26"/>
      <c r="I208" s="54">
        <f>J200+J201+J203+J204+J205+J206</f>
        <v>23733.520000000004</v>
      </c>
      <c r="J208" s="54"/>
      <c r="K208" s="27">
        <f>IF(Source!I272&lt;&gt;0, ROUND(I208/Source!I272, 2), 0)</f>
        <v>2966.69</v>
      </c>
      <c r="P208" s="24">
        <f>I208</f>
        <v>23733.520000000004</v>
      </c>
    </row>
    <row r="209" spans="1:22" ht="42.75" x14ac:dyDescent="0.2">
      <c r="A209" s="18">
        <v>18</v>
      </c>
      <c r="B209" s="18" t="str">
        <f>Source!F274</f>
        <v>1.18-2403-19-5/1</v>
      </c>
      <c r="C209" s="18" t="str">
        <f>Source!G274</f>
        <v>Техническое обслуживание внутренних настенных блоков сплит систем мощностью до 7 кВт - полугодовое</v>
      </c>
      <c r="D209" s="19" t="str">
        <f>Source!H274</f>
        <v>1 блок</v>
      </c>
      <c r="E209" s="9">
        <f>Source!I274</f>
        <v>8</v>
      </c>
      <c r="F209" s="21"/>
      <c r="G209" s="20"/>
      <c r="H209" s="9"/>
      <c r="I209" s="9"/>
      <c r="J209" s="21"/>
      <c r="K209" s="21"/>
      <c r="Q209">
        <f>ROUND((Source!BZ274/100)*ROUND((Source!AF274*Source!AV274)*Source!I274, 2), 2)</f>
        <v>5276.77</v>
      </c>
      <c r="R209">
        <f>Source!X274</f>
        <v>5276.77</v>
      </c>
      <c r="S209">
        <f>ROUND((Source!CA274/100)*ROUND((Source!AF274*Source!AV274)*Source!I274, 2), 2)</f>
        <v>753.82</v>
      </c>
      <c r="T209">
        <f>Source!Y274</f>
        <v>753.82</v>
      </c>
      <c r="U209">
        <f>ROUND((175/100)*ROUND((Source!AE274*Source!AV274)*Source!I274, 2), 2)</f>
        <v>0.28000000000000003</v>
      </c>
      <c r="V209">
        <f>ROUND((108/100)*ROUND(Source!CS274*Source!I274, 2), 2)</f>
        <v>0.17</v>
      </c>
    </row>
    <row r="210" spans="1:22" ht="14.25" x14ac:dyDescent="0.2">
      <c r="A210" s="18"/>
      <c r="B210" s="18"/>
      <c r="C210" s="18" t="s">
        <v>738</v>
      </c>
      <c r="D210" s="19"/>
      <c r="E210" s="9"/>
      <c r="F210" s="21">
        <f>Source!AO274</f>
        <v>942.28</v>
      </c>
      <c r="G210" s="20" t="str">
        <f>Source!DG274</f>
        <v/>
      </c>
      <c r="H210" s="9">
        <f>Source!AV274</f>
        <v>1</v>
      </c>
      <c r="I210" s="9">
        <f>IF(Source!BA274&lt;&gt; 0, Source!BA274, 1)</f>
        <v>1</v>
      </c>
      <c r="J210" s="21">
        <f>Source!S274</f>
        <v>7538.24</v>
      </c>
      <c r="K210" s="21"/>
    </row>
    <row r="211" spans="1:22" ht="14.25" x14ac:dyDescent="0.2">
      <c r="A211" s="18"/>
      <c r="B211" s="18"/>
      <c r="C211" s="18" t="s">
        <v>739</v>
      </c>
      <c r="D211" s="19"/>
      <c r="E211" s="9"/>
      <c r="F211" s="21">
        <f>Source!AM274</f>
        <v>1.79</v>
      </c>
      <c r="G211" s="20" t="str">
        <f>Source!DE274</f>
        <v/>
      </c>
      <c r="H211" s="9">
        <f>Source!AV274</f>
        <v>1</v>
      </c>
      <c r="I211" s="9">
        <f>IF(Source!BB274&lt;&gt; 0, Source!BB274, 1)</f>
        <v>1</v>
      </c>
      <c r="J211" s="21">
        <f>Source!Q274</f>
        <v>14.32</v>
      </c>
      <c r="K211" s="21"/>
    </row>
    <row r="212" spans="1:22" ht="14.25" x14ac:dyDescent="0.2">
      <c r="A212" s="18"/>
      <c r="B212" s="18"/>
      <c r="C212" s="18" t="s">
        <v>740</v>
      </c>
      <c r="D212" s="19"/>
      <c r="E212" s="9"/>
      <c r="F212" s="21">
        <f>Source!AN274</f>
        <v>0.02</v>
      </c>
      <c r="G212" s="20" t="str">
        <f>Source!DF274</f>
        <v/>
      </c>
      <c r="H212" s="9">
        <f>Source!AV274</f>
        <v>1</v>
      </c>
      <c r="I212" s="9">
        <f>IF(Source!BS274&lt;&gt; 0, Source!BS274, 1)</f>
        <v>1</v>
      </c>
      <c r="J212" s="23">
        <f>Source!R274</f>
        <v>0.16</v>
      </c>
      <c r="K212" s="21"/>
    </row>
    <row r="213" spans="1:22" ht="14.25" x14ac:dyDescent="0.2">
      <c r="A213" s="18"/>
      <c r="B213" s="18"/>
      <c r="C213" s="18" t="s">
        <v>741</v>
      </c>
      <c r="D213" s="19"/>
      <c r="E213" s="9"/>
      <c r="F213" s="21">
        <f>Source!AL274</f>
        <v>0.74</v>
      </c>
      <c r="G213" s="20" t="str">
        <f>Source!DD274</f>
        <v/>
      </c>
      <c r="H213" s="9">
        <f>Source!AW274</f>
        <v>1</v>
      </c>
      <c r="I213" s="9">
        <f>IF(Source!BC274&lt;&gt; 0, Source!BC274, 1)</f>
        <v>1</v>
      </c>
      <c r="J213" s="21">
        <f>Source!P274</f>
        <v>5.92</v>
      </c>
      <c r="K213" s="21"/>
    </row>
    <row r="214" spans="1:22" ht="14.25" x14ac:dyDescent="0.2">
      <c r="A214" s="18"/>
      <c r="B214" s="18"/>
      <c r="C214" s="18" t="s">
        <v>742</v>
      </c>
      <c r="D214" s="19" t="s">
        <v>743</v>
      </c>
      <c r="E214" s="9">
        <f>Source!AT274</f>
        <v>70</v>
      </c>
      <c r="F214" s="21"/>
      <c r="G214" s="20"/>
      <c r="H214" s="9"/>
      <c r="I214" s="9"/>
      <c r="J214" s="21">
        <f>SUM(R209:R213)</f>
        <v>5276.77</v>
      </c>
      <c r="K214" s="21"/>
    </row>
    <row r="215" spans="1:22" ht="14.25" x14ac:dyDescent="0.2">
      <c r="A215" s="18"/>
      <c r="B215" s="18"/>
      <c r="C215" s="18" t="s">
        <v>744</v>
      </c>
      <c r="D215" s="19" t="s">
        <v>743</v>
      </c>
      <c r="E215" s="9">
        <f>Source!AU274</f>
        <v>10</v>
      </c>
      <c r="F215" s="21"/>
      <c r="G215" s="20"/>
      <c r="H215" s="9"/>
      <c r="I215" s="9"/>
      <c r="J215" s="21">
        <f>SUM(T209:T214)</f>
        <v>753.82</v>
      </c>
      <c r="K215" s="21"/>
    </row>
    <row r="216" spans="1:22" ht="14.25" x14ac:dyDescent="0.2">
      <c r="A216" s="18"/>
      <c r="B216" s="18"/>
      <c r="C216" s="18" t="s">
        <v>745</v>
      </c>
      <c r="D216" s="19" t="s">
        <v>743</v>
      </c>
      <c r="E216" s="9">
        <f>108</f>
        <v>108</v>
      </c>
      <c r="F216" s="21"/>
      <c r="G216" s="20"/>
      <c r="H216" s="9"/>
      <c r="I216" s="9"/>
      <c r="J216" s="21">
        <f>SUM(V209:V215)</f>
        <v>0.17</v>
      </c>
      <c r="K216" s="21"/>
    </row>
    <row r="217" spans="1:22" ht="14.25" x14ac:dyDescent="0.2">
      <c r="A217" s="18"/>
      <c r="B217" s="18"/>
      <c r="C217" s="18" t="s">
        <v>746</v>
      </c>
      <c r="D217" s="19" t="s">
        <v>747</v>
      </c>
      <c r="E217" s="9">
        <f>Source!AQ274</f>
        <v>1.42</v>
      </c>
      <c r="F217" s="21"/>
      <c r="G217" s="20" t="str">
        <f>Source!DI274</f>
        <v/>
      </c>
      <c r="H217" s="9">
        <f>Source!AV274</f>
        <v>1</v>
      </c>
      <c r="I217" s="9"/>
      <c r="J217" s="21"/>
      <c r="K217" s="21">
        <f>Source!U274</f>
        <v>11.36</v>
      </c>
    </row>
    <row r="218" spans="1:22" ht="15" x14ac:dyDescent="0.25">
      <c r="A218" s="26"/>
      <c r="B218" s="26"/>
      <c r="C218" s="26"/>
      <c r="D218" s="26"/>
      <c r="E218" s="26"/>
      <c r="F218" s="26"/>
      <c r="G218" s="26"/>
      <c r="H218" s="26"/>
      <c r="I218" s="54">
        <f>J210+J211+J213+J214+J215+J216</f>
        <v>13589.24</v>
      </c>
      <c r="J218" s="54"/>
      <c r="K218" s="27">
        <f>IF(Source!I274&lt;&gt;0, ROUND(I218/Source!I274, 2), 0)</f>
        <v>1698.66</v>
      </c>
      <c r="P218" s="24">
        <f>I218</f>
        <v>13589.24</v>
      </c>
    </row>
    <row r="220" spans="1:22" ht="15" x14ac:dyDescent="0.25">
      <c r="A220" s="59" t="str">
        <f>CONCATENATE("Итого по подразделу: ",IF(Source!G276&lt;&gt;"Новый подраздел", Source!G276, ""))</f>
        <v>Итого по подразделу: Холодоснабжение</v>
      </c>
      <c r="B220" s="59"/>
      <c r="C220" s="59"/>
      <c r="D220" s="59"/>
      <c r="E220" s="59"/>
      <c r="F220" s="59"/>
      <c r="G220" s="59"/>
      <c r="H220" s="59"/>
      <c r="I220" s="57">
        <f>SUM(P198:P219)</f>
        <v>37322.76</v>
      </c>
      <c r="J220" s="58"/>
      <c r="K220" s="28"/>
    </row>
    <row r="223" spans="1:22" ht="15" x14ac:dyDescent="0.25">
      <c r="A223" s="59" t="str">
        <f>CONCATENATE("Итого по разделу: ",IF(Source!G306&lt;&gt;"Новый раздел", Source!G306, ""))</f>
        <v>Итого по разделу: 3. Вентиляция и кондиционирование</v>
      </c>
      <c r="B223" s="59"/>
      <c r="C223" s="59"/>
      <c r="D223" s="59"/>
      <c r="E223" s="59"/>
      <c r="F223" s="59"/>
      <c r="G223" s="59"/>
      <c r="H223" s="59"/>
      <c r="I223" s="57">
        <f>SUM(P174:P222)</f>
        <v>88660.58</v>
      </c>
      <c r="J223" s="58"/>
      <c r="K223" s="28"/>
    </row>
    <row r="226" spans="1:22" ht="16.5" x14ac:dyDescent="0.25">
      <c r="A226" s="56" t="str">
        <f>CONCATENATE("Раздел: ",IF(Source!G336&lt;&gt;"Новый раздел", Source!G336, ""))</f>
        <v>Раздел: 4. Система электроснабжения</v>
      </c>
      <c r="B226" s="56"/>
      <c r="C226" s="56"/>
      <c r="D226" s="56"/>
      <c r="E226" s="56"/>
      <c r="F226" s="56"/>
      <c r="G226" s="56"/>
      <c r="H226" s="56"/>
      <c r="I226" s="56"/>
      <c r="J226" s="56"/>
      <c r="K226" s="56"/>
    </row>
    <row r="228" spans="1:22" ht="16.5" x14ac:dyDescent="0.25">
      <c r="A228" s="56" t="str">
        <f>CONCATENATE("Подраздел: ",IF(Source!G340&lt;&gt;"Новый подраздел", Source!G340, ""))</f>
        <v>Подраздел: Силовое электрооборудование</v>
      </c>
      <c r="B228" s="56"/>
      <c r="C228" s="56"/>
      <c r="D228" s="56"/>
      <c r="E228" s="56"/>
      <c r="F228" s="56"/>
      <c r="G228" s="56"/>
      <c r="H228" s="56"/>
      <c r="I228" s="56"/>
      <c r="J228" s="56"/>
      <c r="K228" s="56"/>
    </row>
    <row r="229" spans="1:22" ht="57" x14ac:dyDescent="0.2">
      <c r="A229" s="18">
        <v>19</v>
      </c>
      <c r="B229" s="18" t="str">
        <f>Source!F344</f>
        <v>1.21-2203-2-5/1</v>
      </c>
      <c r="C229" s="18" t="str">
        <f>Source!G344</f>
        <v>Техническое обслуживание силового распределительного пункта с установочными автоматами, число групп 12 / ЩРВ</v>
      </c>
      <c r="D229" s="19" t="str">
        <f>Source!H344</f>
        <v>шт.</v>
      </c>
      <c r="E229" s="9">
        <f>Source!I344</f>
        <v>2</v>
      </c>
      <c r="F229" s="21"/>
      <c r="G229" s="20"/>
      <c r="H229" s="9"/>
      <c r="I229" s="9"/>
      <c r="J229" s="21"/>
      <c r="K229" s="21"/>
      <c r="Q229">
        <f>ROUND((Source!BZ344/100)*ROUND((Source!AF344*Source!AV344)*Source!I344, 2), 2)</f>
        <v>20747.66</v>
      </c>
      <c r="R229">
        <f>Source!X344</f>
        <v>20747.66</v>
      </c>
      <c r="S229">
        <f>ROUND((Source!CA344/100)*ROUND((Source!AF344*Source!AV344)*Source!I344, 2), 2)</f>
        <v>2963.95</v>
      </c>
      <c r="T229">
        <f>Source!Y344</f>
        <v>2963.95</v>
      </c>
      <c r="U229">
        <f>ROUND((175/100)*ROUND((Source!AE344*Source!AV344)*Source!I344, 2), 2)</f>
        <v>0</v>
      </c>
      <c r="V229">
        <f>ROUND((108/100)*ROUND(Source!CS344*Source!I344, 2), 2)</f>
        <v>0</v>
      </c>
    </row>
    <row r="230" spans="1:22" ht="14.25" x14ac:dyDescent="0.2">
      <c r="A230" s="18"/>
      <c r="B230" s="18"/>
      <c r="C230" s="18" t="s">
        <v>738</v>
      </c>
      <c r="D230" s="19"/>
      <c r="E230" s="9"/>
      <c r="F230" s="21">
        <f>Source!AO344</f>
        <v>14819.76</v>
      </c>
      <c r="G230" s="20" t="str">
        <f>Source!DG344</f>
        <v/>
      </c>
      <c r="H230" s="9">
        <f>Source!AV344</f>
        <v>1</v>
      </c>
      <c r="I230" s="9">
        <f>IF(Source!BA344&lt;&gt; 0, Source!BA344, 1)</f>
        <v>1</v>
      </c>
      <c r="J230" s="21">
        <f>Source!S344</f>
        <v>29639.52</v>
      </c>
      <c r="K230" s="21"/>
    </row>
    <row r="231" spans="1:22" ht="14.25" x14ac:dyDescent="0.2">
      <c r="A231" s="18"/>
      <c r="B231" s="18"/>
      <c r="C231" s="18" t="s">
        <v>741</v>
      </c>
      <c r="D231" s="19"/>
      <c r="E231" s="9"/>
      <c r="F231" s="21">
        <f>Source!AL344</f>
        <v>205.53</v>
      </c>
      <c r="G231" s="20" t="str">
        <f>Source!DD344</f>
        <v/>
      </c>
      <c r="H231" s="9">
        <f>Source!AW344</f>
        <v>1</v>
      </c>
      <c r="I231" s="9">
        <f>IF(Source!BC344&lt;&gt; 0, Source!BC344, 1)</f>
        <v>1</v>
      </c>
      <c r="J231" s="21">
        <f>Source!P344</f>
        <v>411.06</v>
      </c>
      <c r="K231" s="21"/>
    </row>
    <row r="232" spans="1:22" ht="14.25" x14ac:dyDescent="0.2">
      <c r="A232" s="18"/>
      <c r="B232" s="18"/>
      <c r="C232" s="18" t="s">
        <v>742</v>
      </c>
      <c r="D232" s="19" t="s">
        <v>743</v>
      </c>
      <c r="E232" s="9">
        <f>Source!AT344</f>
        <v>70</v>
      </c>
      <c r="F232" s="21"/>
      <c r="G232" s="20"/>
      <c r="H232" s="9"/>
      <c r="I232" s="9"/>
      <c r="J232" s="21">
        <f>SUM(R229:R231)</f>
        <v>20747.66</v>
      </c>
      <c r="K232" s="21"/>
    </row>
    <row r="233" spans="1:22" ht="14.25" x14ac:dyDescent="0.2">
      <c r="A233" s="18"/>
      <c r="B233" s="18"/>
      <c r="C233" s="18" t="s">
        <v>744</v>
      </c>
      <c r="D233" s="19" t="s">
        <v>743</v>
      </c>
      <c r="E233" s="9">
        <f>Source!AU344</f>
        <v>10</v>
      </c>
      <c r="F233" s="21"/>
      <c r="G233" s="20"/>
      <c r="H233" s="9"/>
      <c r="I233" s="9"/>
      <c r="J233" s="21">
        <f>SUM(T229:T232)</f>
        <v>2963.95</v>
      </c>
      <c r="K233" s="21"/>
    </row>
    <row r="234" spans="1:22" ht="14.25" x14ac:dyDescent="0.2">
      <c r="A234" s="18"/>
      <c r="B234" s="18"/>
      <c r="C234" s="18" t="s">
        <v>746</v>
      </c>
      <c r="D234" s="19" t="s">
        <v>747</v>
      </c>
      <c r="E234" s="9">
        <f>Source!AQ344</f>
        <v>24</v>
      </c>
      <c r="F234" s="21"/>
      <c r="G234" s="20" t="str">
        <f>Source!DI344</f>
        <v/>
      </c>
      <c r="H234" s="9">
        <f>Source!AV344</f>
        <v>1</v>
      </c>
      <c r="I234" s="9"/>
      <c r="J234" s="21"/>
      <c r="K234" s="21">
        <f>Source!U344</f>
        <v>48</v>
      </c>
    </row>
    <row r="235" spans="1:22" ht="15" x14ac:dyDescent="0.25">
      <c r="A235" s="26"/>
      <c r="B235" s="26"/>
      <c r="C235" s="26"/>
      <c r="D235" s="26"/>
      <c r="E235" s="26"/>
      <c r="F235" s="26"/>
      <c r="G235" s="26"/>
      <c r="H235" s="26"/>
      <c r="I235" s="54">
        <f>J230+J231+J232+J233</f>
        <v>53762.19</v>
      </c>
      <c r="J235" s="54"/>
      <c r="K235" s="27">
        <f>IF(Source!I344&lt;&gt;0, ROUND(I235/Source!I344, 2), 0)</f>
        <v>26881.1</v>
      </c>
      <c r="P235" s="24">
        <f>I235</f>
        <v>53762.19</v>
      </c>
    </row>
    <row r="236" spans="1:22" ht="57" x14ac:dyDescent="0.2">
      <c r="A236" s="18">
        <v>20</v>
      </c>
      <c r="B236" s="18" t="str">
        <f>Source!F346</f>
        <v>1.21-2203-2-3/1</v>
      </c>
      <c r="C236" s="18" t="str">
        <f>Source!G346</f>
        <v>Техническое обслуживание силового распределительного пункта с установочными автоматами, число групп 8 / ППУ</v>
      </c>
      <c r="D236" s="19" t="str">
        <f>Source!H346</f>
        <v>шт.</v>
      </c>
      <c r="E236" s="9">
        <f>Source!I346</f>
        <v>2</v>
      </c>
      <c r="F236" s="21"/>
      <c r="G236" s="20"/>
      <c r="H236" s="9"/>
      <c r="I236" s="9"/>
      <c r="J236" s="21"/>
      <c r="K236" s="21"/>
      <c r="Q236">
        <f>ROUND((Source!BZ346/100)*ROUND((Source!AF346*Source!AV346)*Source!I346, 2), 2)</f>
        <v>12967.29</v>
      </c>
      <c r="R236">
        <f>Source!X346</f>
        <v>12967.29</v>
      </c>
      <c r="S236">
        <f>ROUND((Source!CA346/100)*ROUND((Source!AF346*Source!AV346)*Source!I346, 2), 2)</f>
        <v>1852.47</v>
      </c>
      <c r="T236">
        <f>Source!Y346</f>
        <v>1852.47</v>
      </c>
      <c r="U236">
        <f>ROUND((175/100)*ROUND((Source!AE346*Source!AV346)*Source!I346, 2), 2)</f>
        <v>0</v>
      </c>
      <c r="V236">
        <f>ROUND((108/100)*ROUND(Source!CS346*Source!I346, 2), 2)</f>
        <v>0</v>
      </c>
    </row>
    <row r="237" spans="1:22" ht="14.25" x14ac:dyDescent="0.2">
      <c r="A237" s="18"/>
      <c r="B237" s="18"/>
      <c r="C237" s="18" t="s">
        <v>738</v>
      </c>
      <c r="D237" s="19"/>
      <c r="E237" s="9"/>
      <c r="F237" s="21">
        <f>Source!AO346</f>
        <v>9262.35</v>
      </c>
      <c r="G237" s="20" t="str">
        <f>Source!DG346</f>
        <v/>
      </c>
      <c r="H237" s="9">
        <f>Source!AV346</f>
        <v>1</v>
      </c>
      <c r="I237" s="9">
        <f>IF(Source!BA346&lt;&gt; 0, Source!BA346, 1)</f>
        <v>1</v>
      </c>
      <c r="J237" s="21">
        <f>Source!S346</f>
        <v>18524.7</v>
      </c>
      <c r="K237" s="21"/>
    </row>
    <row r="238" spans="1:22" ht="14.25" x14ac:dyDescent="0.2">
      <c r="A238" s="18"/>
      <c r="B238" s="18"/>
      <c r="C238" s="18" t="s">
        <v>741</v>
      </c>
      <c r="D238" s="19"/>
      <c r="E238" s="9"/>
      <c r="F238" s="21">
        <f>Source!AL346</f>
        <v>128.44999999999999</v>
      </c>
      <c r="G238" s="20" t="str">
        <f>Source!DD346</f>
        <v/>
      </c>
      <c r="H238" s="9">
        <f>Source!AW346</f>
        <v>1</v>
      </c>
      <c r="I238" s="9">
        <f>IF(Source!BC346&lt;&gt; 0, Source!BC346, 1)</f>
        <v>1</v>
      </c>
      <c r="J238" s="21">
        <f>Source!P346</f>
        <v>256.89999999999998</v>
      </c>
      <c r="K238" s="21"/>
    </row>
    <row r="239" spans="1:22" ht="14.25" x14ac:dyDescent="0.2">
      <c r="A239" s="18"/>
      <c r="B239" s="18"/>
      <c r="C239" s="18" t="s">
        <v>742</v>
      </c>
      <c r="D239" s="19" t="s">
        <v>743</v>
      </c>
      <c r="E239" s="9">
        <f>Source!AT346</f>
        <v>70</v>
      </c>
      <c r="F239" s="21"/>
      <c r="G239" s="20"/>
      <c r="H239" s="9"/>
      <c r="I239" s="9"/>
      <c r="J239" s="21">
        <f>SUM(R236:R238)</f>
        <v>12967.29</v>
      </c>
      <c r="K239" s="21"/>
    </row>
    <row r="240" spans="1:22" ht="14.25" x14ac:dyDescent="0.2">
      <c r="A240" s="18"/>
      <c r="B240" s="18"/>
      <c r="C240" s="18" t="s">
        <v>744</v>
      </c>
      <c r="D240" s="19" t="s">
        <v>743</v>
      </c>
      <c r="E240" s="9">
        <f>Source!AU346</f>
        <v>10</v>
      </c>
      <c r="F240" s="21"/>
      <c r="G240" s="20"/>
      <c r="H240" s="9"/>
      <c r="I240" s="9"/>
      <c r="J240" s="21">
        <f>SUM(T236:T239)</f>
        <v>1852.47</v>
      </c>
      <c r="K240" s="21"/>
    </row>
    <row r="241" spans="1:22" ht="14.25" x14ac:dyDescent="0.2">
      <c r="A241" s="18"/>
      <c r="B241" s="18"/>
      <c r="C241" s="18" t="s">
        <v>746</v>
      </c>
      <c r="D241" s="19" t="s">
        <v>747</v>
      </c>
      <c r="E241" s="9">
        <f>Source!AQ346</f>
        <v>15</v>
      </c>
      <c r="F241" s="21"/>
      <c r="G241" s="20" t="str">
        <f>Source!DI346</f>
        <v/>
      </c>
      <c r="H241" s="9">
        <f>Source!AV346</f>
        <v>1</v>
      </c>
      <c r="I241" s="9"/>
      <c r="J241" s="21"/>
      <c r="K241" s="21">
        <f>Source!U346</f>
        <v>30</v>
      </c>
    </row>
    <row r="242" spans="1:22" ht="15" x14ac:dyDescent="0.25">
      <c r="A242" s="26"/>
      <c r="B242" s="26"/>
      <c r="C242" s="26"/>
      <c r="D242" s="26"/>
      <c r="E242" s="26"/>
      <c r="F242" s="26"/>
      <c r="G242" s="26"/>
      <c r="H242" s="26"/>
      <c r="I242" s="54">
        <f>J237+J238+J239+J240</f>
        <v>33601.360000000001</v>
      </c>
      <c r="J242" s="54"/>
      <c r="K242" s="27">
        <f>IF(Source!I346&lt;&gt;0, ROUND(I242/Source!I346, 2), 0)</f>
        <v>16800.68</v>
      </c>
      <c r="P242" s="24">
        <f>I242</f>
        <v>33601.360000000001</v>
      </c>
    </row>
    <row r="243" spans="1:22" ht="57" x14ac:dyDescent="0.2">
      <c r="A243" s="18">
        <v>21</v>
      </c>
      <c r="B243" s="18" t="str">
        <f>Source!F347</f>
        <v>1.21-2201-2-3/1</v>
      </c>
      <c r="C243" s="18" t="str">
        <f>Source!G347</f>
        <v>Технический осмотр силового распределительного пункта с установочными автоматами, число групп 8 / ППУ</v>
      </c>
      <c r="D243" s="19" t="str">
        <f>Source!H347</f>
        <v>шт.</v>
      </c>
      <c r="E243" s="9">
        <f>Source!I347</f>
        <v>2</v>
      </c>
      <c r="F243" s="21"/>
      <c r="G243" s="20"/>
      <c r="H243" s="9"/>
      <c r="I243" s="9"/>
      <c r="J243" s="21"/>
      <c r="K243" s="21"/>
      <c r="Q243">
        <f>ROUND((Source!BZ347/100)*ROUND((Source!AF347*Source!AV347)*Source!I347, 2), 2)</f>
        <v>6915.78</v>
      </c>
      <c r="R243">
        <f>Source!X347</f>
        <v>6915.78</v>
      </c>
      <c r="S243">
        <f>ROUND((Source!CA347/100)*ROUND((Source!AF347*Source!AV347)*Source!I347, 2), 2)</f>
        <v>987.97</v>
      </c>
      <c r="T243">
        <f>Source!Y347</f>
        <v>987.97</v>
      </c>
      <c r="U243">
        <f>ROUND((175/100)*ROUND((Source!AE347*Source!AV347)*Source!I347, 2), 2)</f>
        <v>0</v>
      </c>
      <c r="V243">
        <f>ROUND((108/100)*ROUND(Source!CS347*Source!I347, 2), 2)</f>
        <v>0</v>
      </c>
    </row>
    <row r="244" spans="1:22" ht="14.25" x14ac:dyDescent="0.2">
      <c r="A244" s="18"/>
      <c r="B244" s="18"/>
      <c r="C244" s="18" t="s">
        <v>738</v>
      </c>
      <c r="D244" s="19"/>
      <c r="E244" s="9"/>
      <c r="F244" s="21">
        <f>Source!AO347</f>
        <v>308.74</v>
      </c>
      <c r="G244" s="20" t="str">
        <f>Source!DG347</f>
        <v>*16</v>
      </c>
      <c r="H244" s="9">
        <f>Source!AV347</f>
        <v>1</v>
      </c>
      <c r="I244" s="9">
        <f>IF(Source!BA347&lt;&gt; 0, Source!BA347, 1)</f>
        <v>1</v>
      </c>
      <c r="J244" s="21">
        <f>Source!S347</f>
        <v>9879.68</v>
      </c>
      <c r="K244" s="21"/>
    </row>
    <row r="245" spans="1:22" ht="14.25" x14ac:dyDescent="0.2">
      <c r="A245" s="18"/>
      <c r="B245" s="18"/>
      <c r="C245" s="18" t="s">
        <v>741</v>
      </c>
      <c r="D245" s="19"/>
      <c r="E245" s="9"/>
      <c r="F245" s="21">
        <f>Source!AL347</f>
        <v>0.74</v>
      </c>
      <c r="G245" s="20" t="str">
        <f>Source!DD347</f>
        <v>*16</v>
      </c>
      <c r="H245" s="9">
        <f>Source!AW347</f>
        <v>1</v>
      </c>
      <c r="I245" s="9">
        <f>IF(Source!BC347&lt;&gt; 0, Source!BC347, 1)</f>
        <v>1</v>
      </c>
      <c r="J245" s="21">
        <f>Source!P347</f>
        <v>23.68</v>
      </c>
      <c r="K245" s="21"/>
    </row>
    <row r="246" spans="1:22" ht="14.25" x14ac:dyDescent="0.2">
      <c r="A246" s="18"/>
      <c r="B246" s="18"/>
      <c r="C246" s="18" t="s">
        <v>742</v>
      </c>
      <c r="D246" s="19" t="s">
        <v>743</v>
      </c>
      <c r="E246" s="9">
        <f>Source!AT347</f>
        <v>70</v>
      </c>
      <c r="F246" s="21"/>
      <c r="G246" s="20"/>
      <c r="H246" s="9"/>
      <c r="I246" s="9"/>
      <c r="J246" s="21">
        <f>SUM(R243:R245)</f>
        <v>6915.78</v>
      </c>
      <c r="K246" s="21"/>
    </row>
    <row r="247" spans="1:22" ht="14.25" x14ac:dyDescent="0.2">
      <c r="A247" s="18"/>
      <c r="B247" s="18"/>
      <c r="C247" s="18" t="s">
        <v>744</v>
      </c>
      <c r="D247" s="19" t="s">
        <v>743</v>
      </c>
      <c r="E247" s="9">
        <f>Source!AU347</f>
        <v>10</v>
      </c>
      <c r="F247" s="21"/>
      <c r="G247" s="20"/>
      <c r="H247" s="9"/>
      <c r="I247" s="9"/>
      <c r="J247" s="21">
        <f>SUM(T243:T246)</f>
        <v>987.97</v>
      </c>
      <c r="K247" s="21"/>
    </row>
    <row r="248" spans="1:22" ht="14.25" x14ac:dyDescent="0.2">
      <c r="A248" s="18"/>
      <c r="B248" s="18"/>
      <c r="C248" s="18" t="s">
        <v>746</v>
      </c>
      <c r="D248" s="19" t="s">
        <v>747</v>
      </c>
      <c r="E248" s="9">
        <f>Source!AQ347</f>
        <v>0.5</v>
      </c>
      <c r="F248" s="21"/>
      <c r="G248" s="20" t="str">
        <f>Source!DI347</f>
        <v>*16</v>
      </c>
      <c r="H248" s="9">
        <f>Source!AV347</f>
        <v>1</v>
      </c>
      <c r="I248" s="9"/>
      <c r="J248" s="21"/>
      <c r="K248" s="21">
        <f>Source!U347</f>
        <v>16</v>
      </c>
    </row>
    <row r="249" spans="1:22" ht="15" x14ac:dyDescent="0.25">
      <c r="A249" s="26"/>
      <c r="B249" s="26"/>
      <c r="C249" s="26"/>
      <c r="D249" s="26"/>
      <c r="E249" s="26"/>
      <c r="F249" s="26"/>
      <c r="G249" s="26"/>
      <c r="H249" s="26"/>
      <c r="I249" s="54">
        <f>J244+J245+J246+J247</f>
        <v>17807.11</v>
      </c>
      <c r="J249" s="54"/>
      <c r="K249" s="27">
        <f>IF(Source!I347&lt;&gt;0, ROUND(I249/Source!I347, 2), 0)</f>
        <v>8903.56</v>
      </c>
      <c r="P249" s="24">
        <f>I249</f>
        <v>17807.11</v>
      </c>
    </row>
    <row r="250" spans="1:22" ht="71.25" x14ac:dyDescent="0.2">
      <c r="A250" s="18">
        <v>22</v>
      </c>
      <c r="B250" s="18" t="str">
        <f>Source!F349</f>
        <v>1.21-2303-37-1/1</v>
      </c>
      <c r="C250" s="18" t="str">
        <f>Source!G349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250" s="19" t="str">
        <f>Source!H349</f>
        <v>10 шт.</v>
      </c>
      <c r="E250" s="9">
        <f>Source!I349</f>
        <v>6.6</v>
      </c>
      <c r="F250" s="21"/>
      <c r="G250" s="20"/>
      <c r="H250" s="9"/>
      <c r="I250" s="9"/>
      <c r="J250" s="21"/>
      <c r="K250" s="21"/>
      <c r="Q250">
        <f>ROUND((Source!BZ349/100)*ROUND((Source!AF349*Source!AV349)*Source!I349, 2), 2)</f>
        <v>513.51</v>
      </c>
      <c r="R250">
        <f>Source!X349</f>
        <v>513.51</v>
      </c>
      <c r="S250">
        <f>ROUND((Source!CA349/100)*ROUND((Source!AF349*Source!AV349)*Source!I349, 2), 2)</f>
        <v>73.36</v>
      </c>
      <c r="T250">
        <f>Source!Y349</f>
        <v>73.36</v>
      </c>
      <c r="U250">
        <f>ROUND((175/100)*ROUND((Source!AE349*Source!AV349)*Source!I349, 2), 2)</f>
        <v>0</v>
      </c>
      <c r="V250">
        <f>ROUND((108/100)*ROUND(Source!CS349*Source!I349, 2), 2)</f>
        <v>0</v>
      </c>
    </row>
    <row r="251" spans="1:22" x14ac:dyDescent="0.2">
      <c r="C251" s="22" t="str">
        <f>"Объем: "&amp;Source!I349&amp;"=(54+"&amp;"12)/"&amp;"10"</f>
        <v>Объем: 6,6=(54+12)/10</v>
      </c>
    </row>
    <row r="252" spans="1:22" ht="14.25" x14ac:dyDescent="0.2">
      <c r="A252" s="18"/>
      <c r="B252" s="18"/>
      <c r="C252" s="18" t="s">
        <v>738</v>
      </c>
      <c r="D252" s="19"/>
      <c r="E252" s="9"/>
      <c r="F252" s="21">
        <f>Source!AO349</f>
        <v>111.15</v>
      </c>
      <c r="G252" s="20" t="str">
        <f>Source!DG349</f>
        <v/>
      </c>
      <c r="H252" s="9">
        <f>Source!AV349</f>
        <v>1</v>
      </c>
      <c r="I252" s="9">
        <f>IF(Source!BA349&lt;&gt; 0, Source!BA349, 1)</f>
        <v>1</v>
      </c>
      <c r="J252" s="21">
        <f>Source!S349</f>
        <v>733.59</v>
      </c>
      <c r="K252" s="21"/>
    </row>
    <row r="253" spans="1:22" ht="14.25" x14ac:dyDescent="0.2">
      <c r="A253" s="18"/>
      <c r="B253" s="18"/>
      <c r="C253" s="18" t="s">
        <v>741</v>
      </c>
      <c r="D253" s="19"/>
      <c r="E253" s="9"/>
      <c r="F253" s="21">
        <f>Source!AL349</f>
        <v>6.3</v>
      </c>
      <c r="G253" s="20" t="str">
        <f>Source!DD349</f>
        <v/>
      </c>
      <c r="H253" s="9">
        <f>Source!AW349</f>
        <v>1</v>
      </c>
      <c r="I253" s="9">
        <f>IF(Source!BC349&lt;&gt; 0, Source!BC349, 1)</f>
        <v>1</v>
      </c>
      <c r="J253" s="21">
        <f>Source!P349</f>
        <v>41.58</v>
      </c>
      <c r="K253" s="21"/>
    </row>
    <row r="254" spans="1:22" ht="14.25" x14ac:dyDescent="0.2">
      <c r="A254" s="18"/>
      <c r="B254" s="18"/>
      <c r="C254" s="18" t="s">
        <v>742</v>
      </c>
      <c r="D254" s="19" t="s">
        <v>743</v>
      </c>
      <c r="E254" s="9">
        <f>Source!AT349</f>
        <v>70</v>
      </c>
      <c r="F254" s="21"/>
      <c r="G254" s="20"/>
      <c r="H254" s="9"/>
      <c r="I254" s="9"/>
      <c r="J254" s="21">
        <f>SUM(R250:R253)</f>
        <v>513.51</v>
      </c>
      <c r="K254" s="21"/>
    </row>
    <row r="255" spans="1:22" ht="14.25" x14ac:dyDescent="0.2">
      <c r="A255" s="18"/>
      <c r="B255" s="18"/>
      <c r="C255" s="18" t="s">
        <v>744</v>
      </c>
      <c r="D255" s="19" t="s">
        <v>743</v>
      </c>
      <c r="E255" s="9">
        <f>Source!AU349</f>
        <v>10</v>
      </c>
      <c r="F255" s="21"/>
      <c r="G255" s="20"/>
      <c r="H255" s="9"/>
      <c r="I255" s="9"/>
      <c r="J255" s="21">
        <f>SUM(T250:T254)</f>
        <v>73.36</v>
      </c>
      <c r="K255" s="21"/>
    </row>
    <row r="256" spans="1:22" ht="14.25" x14ac:dyDescent="0.2">
      <c r="A256" s="18"/>
      <c r="B256" s="18"/>
      <c r="C256" s="18" t="s">
        <v>746</v>
      </c>
      <c r="D256" s="19" t="s">
        <v>747</v>
      </c>
      <c r="E256" s="9">
        <f>Source!AQ349</f>
        <v>0.18</v>
      </c>
      <c r="F256" s="21"/>
      <c r="G256" s="20" t="str">
        <f>Source!DI349</f>
        <v/>
      </c>
      <c r="H256" s="9">
        <f>Source!AV349</f>
        <v>1</v>
      </c>
      <c r="I256" s="9"/>
      <c r="J256" s="21"/>
      <c r="K256" s="21">
        <f>Source!U349</f>
        <v>1.1879999999999999</v>
      </c>
    </row>
    <row r="257" spans="1:22" ht="15" x14ac:dyDescent="0.25">
      <c r="A257" s="26"/>
      <c r="B257" s="26"/>
      <c r="C257" s="26"/>
      <c r="D257" s="26"/>
      <c r="E257" s="26"/>
      <c r="F257" s="26"/>
      <c r="G257" s="26"/>
      <c r="H257" s="26"/>
      <c r="I257" s="54">
        <f>J252+J253+J254+J255</f>
        <v>1362.04</v>
      </c>
      <c r="J257" s="54"/>
      <c r="K257" s="27">
        <f>IF(Source!I349&lt;&gt;0, ROUND(I257/Source!I349, 2), 0)</f>
        <v>206.37</v>
      </c>
      <c r="P257" s="24">
        <f>I257</f>
        <v>1362.04</v>
      </c>
    </row>
    <row r="258" spans="1:22" ht="114" x14ac:dyDescent="0.2">
      <c r="A258" s="18">
        <v>23</v>
      </c>
      <c r="B258" s="18" t="str">
        <f>Source!F351</f>
        <v>1.20-2103-24-1/1</v>
      </c>
      <c r="C258" s="18" t="str">
        <f>Source!G351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D258" s="19" t="str">
        <f>Source!H351</f>
        <v>шт.</v>
      </c>
      <c r="E258" s="9">
        <f>Source!I351</f>
        <v>74</v>
      </c>
      <c r="F258" s="21"/>
      <c r="G258" s="20"/>
      <c r="H258" s="9"/>
      <c r="I258" s="9"/>
      <c r="J258" s="21"/>
      <c r="K258" s="21"/>
      <c r="Q258">
        <f>ROUND((Source!BZ351/100)*ROUND((Source!AF351*Source!AV351)*Source!I351, 2), 2)</f>
        <v>8736.07</v>
      </c>
      <c r="R258">
        <f>Source!X351</f>
        <v>8736.07</v>
      </c>
      <c r="S258">
        <f>ROUND((Source!CA351/100)*ROUND((Source!AF351*Source!AV351)*Source!I351, 2), 2)</f>
        <v>1248.01</v>
      </c>
      <c r="T258">
        <f>Source!Y351</f>
        <v>1248.01</v>
      </c>
      <c r="U258">
        <f>ROUND((175/100)*ROUND((Source!AE351*Source!AV351)*Source!I351, 2), 2)</f>
        <v>0</v>
      </c>
      <c r="V258">
        <f>ROUND((108/100)*ROUND(Source!CS351*Source!I351, 2), 2)</f>
        <v>0</v>
      </c>
    </row>
    <row r="259" spans="1:22" x14ac:dyDescent="0.2">
      <c r="C259" s="22" t="str">
        <f>"Объем: "&amp;Source!I351&amp;"=58+"&amp;"4+"&amp;"8+"&amp;"4"</f>
        <v>Объем: 74=58+4+8+4</v>
      </c>
    </row>
    <row r="260" spans="1:22" ht="14.25" x14ac:dyDescent="0.2">
      <c r="A260" s="18"/>
      <c r="B260" s="18"/>
      <c r="C260" s="18" t="s">
        <v>738</v>
      </c>
      <c r="D260" s="19"/>
      <c r="E260" s="9"/>
      <c r="F260" s="21">
        <f>Source!AO351</f>
        <v>168.65</v>
      </c>
      <c r="G260" s="20" t="str">
        <f>Source!DG351</f>
        <v/>
      </c>
      <c r="H260" s="9">
        <f>Source!AV351</f>
        <v>1</v>
      </c>
      <c r="I260" s="9">
        <f>IF(Source!BA351&lt;&gt; 0, Source!BA351, 1)</f>
        <v>1</v>
      </c>
      <c r="J260" s="21">
        <f>Source!S351</f>
        <v>12480.1</v>
      </c>
      <c r="K260" s="21"/>
    </row>
    <row r="261" spans="1:22" ht="14.25" x14ac:dyDescent="0.2">
      <c r="A261" s="18"/>
      <c r="B261" s="18"/>
      <c r="C261" s="18" t="s">
        <v>741</v>
      </c>
      <c r="D261" s="19"/>
      <c r="E261" s="9"/>
      <c r="F261" s="21">
        <f>Source!AL351</f>
        <v>0.63</v>
      </c>
      <c r="G261" s="20" t="str">
        <f>Source!DD351</f>
        <v/>
      </c>
      <c r="H261" s="9">
        <f>Source!AW351</f>
        <v>1</v>
      </c>
      <c r="I261" s="9">
        <f>IF(Source!BC351&lt;&gt; 0, Source!BC351, 1)</f>
        <v>1</v>
      </c>
      <c r="J261" s="21">
        <f>Source!P351</f>
        <v>46.62</v>
      </c>
      <c r="K261" s="21"/>
    </row>
    <row r="262" spans="1:22" ht="14.25" x14ac:dyDescent="0.2">
      <c r="A262" s="18"/>
      <c r="B262" s="18"/>
      <c r="C262" s="18" t="s">
        <v>742</v>
      </c>
      <c r="D262" s="19" t="s">
        <v>743</v>
      </c>
      <c r="E262" s="9">
        <f>Source!AT351</f>
        <v>70</v>
      </c>
      <c r="F262" s="21"/>
      <c r="G262" s="20"/>
      <c r="H262" s="9"/>
      <c r="I262" s="9"/>
      <c r="J262" s="21">
        <f>SUM(R258:R261)</f>
        <v>8736.07</v>
      </c>
      <c r="K262" s="21"/>
    </row>
    <row r="263" spans="1:22" ht="14.25" x14ac:dyDescent="0.2">
      <c r="A263" s="18"/>
      <c r="B263" s="18"/>
      <c r="C263" s="18" t="s">
        <v>744</v>
      </c>
      <c r="D263" s="19" t="s">
        <v>743</v>
      </c>
      <c r="E263" s="9">
        <f>Source!AU351</f>
        <v>10</v>
      </c>
      <c r="F263" s="21"/>
      <c r="G263" s="20"/>
      <c r="H263" s="9"/>
      <c r="I263" s="9"/>
      <c r="J263" s="21">
        <f>SUM(T258:T262)</f>
        <v>1248.01</v>
      </c>
      <c r="K263" s="21"/>
    </row>
    <row r="264" spans="1:22" ht="14.25" x14ac:dyDescent="0.2">
      <c r="A264" s="18"/>
      <c r="B264" s="18"/>
      <c r="C264" s="18" t="s">
        <v>746</v>
      </c>
      <c r="D264" s="19" t="s">
        <v>747</v>
      </c>
      <c r="E264" s="9">
        <f>Source!AQ351</f>
        <v>0.3</v>
      </c>
      <c r="F264" s="21"/>
      <c r="G264" s="20" t="str">
        <f>Source!DI351</f>
        <v/>
      </c>
      <c r="H264" s="9">
        <f>Source!AV351</f>
        <v>1</v>
      </c>
      <c r="I264" s="9"/>
      <c r="J264" s="21"/>
      <c r="K264" s="21">
        <f>Source!U351</f>
        <v>22.2</v>
      </c>
    </row>
    <row r="265" spans="1:22" ht="15" x14ac:dyDescent="0.25">
      <c r="A265" s="26"/>
      <c r="B265" s="26"/>
      <c r="C265" s="26"/>
      <c r="D265" s="26"/>
      <c r="E265" s="26"/>
      <c r="F265" s="26"/>
      <c r="G265" s="26"/>
      <c r="H265" s="26"/>
      <c r="I265" s="54">
        <f>J260+J261+J262+J263</f>
        <v>22510.799999999999</v>
      </c>
      <c r="J265" s="54"/>
      <c r="K265" s="27">
        <f>IF(Source!I351&lt;&gt;0, ROUND(I265/Source!I351, 2), 0)</f>
        <v>304.2</v>
      </c>
      <c r="P265" s="24">
        <f>I265</f>
        <v>22510.799999999999</v>
      </c>
    </row>
    <row r="266" spans="1:22" ht="57" x14ac:dyDescent="0.2">
      <c r="A266" s="18">
        <v>24</v>
      </c>
      <c r="B266" s="18" t="str">
        <f>Source!F352</f>
        <v>1.21-2103-9-2/1</v>
      </c>
      <c r="C266" s="18" t="str">
        <f>Source!G352</f>
        <v>Техническое обслуживание силовых сетей, проложенных по кирпичным и бетонным основаниям, провод сечением 3х1,5-6 мм2</v>
      </c>
      <c r="D266" s="19" t="str">
        <f>Source!H352</f>
        <v>100 м</v>
      </c>
      <c r="E266" s="9">
        <f>Source!I352</f>
        <v>0.23799999999999999</v>
      </c>
      <c r="F266" s="21"/>
      <c r="G266" s="20"/>
      <c r="H266" s="9"/>
      <c r="I266" s="9"/>
      <c r="J266" s="21"/>
      <c r="K266" s="21"/>
      <c r="Q266">
        <f>ROUND((Source!BZ352/100)*ROUND((Source!AF352*Source!AV352)*Source!I352, 2), 2)</f>
        <v>891.84</v>
      </c>
      <c r="R266">
        <f>Source!X352</f>
        <v>891.84</v>
      </c>
      <c r="S266">
        <f>ROUND((Source!CA352/100)*ROUND((Source!AF352*Source!AV352)*Source!I352, 2), 2)</f>
        <v>127.41</v>
      </c>
      <c r="T266">
        <f>Source!Y352</f>
        <v>127.41</v>
      </c>
      <c r="U266">
        <f>ROUND((175/100)*ROUND((Source!AE352*Source!AV352)*Source!I352, 2), 2)</f>
        <v>0</v>
      </c>
      <c r="V266">
        <f>ROUND((108/100)*ROUND(Source!CS352*Source!I352, 2), 2)</f>
        <v>0</v>
      </c>
    </row>
    <row r="267" spans="1:22" x14ac:dyDescent="0.2">
      <c r="C267" s="22" t="str">
        <f>"Объем: "&amp;Source!I352&amp;"=(500+"&amp;"500+"&amp;"40+"&amp;"150)*"&amp;"0,2*"&amp;"0,1/"&amp;"100"</f>
        <v>Объем: 0,238=(500+500+40+150)*0,2*0,1/100</v>
      </c>
    </row>
    <row r="268" spans="1:22" ht="14.25" x14ac:dyDescent="0.2">
      <c r="A268" s="18"/>
      <c r="B268" s="18"/>
      <c r="C268" s="18" t="s">
        <v>738</v>
      </c>
      <c r="D268" s="19"/>
      <c r="E268" s="9"/>
      <c r="F268" s="21">
        <f>Source!AO352</f>
        <v>5353.15</v>
      </c>
      <c r="G268" s="20" t="str">
        <f>Source!DG352</f>
        <v/>
      </c>
      <c r="H268" s="9">
        <f>Source!AV352</f>
        <v>1</v>
      </c>
      <c r="I268" s="9">
        <f>IF(Source!BA352&lt;&gt; 0, Source!BA352, 1)</f>
        <v>1</v>
      </c>
      <c r="J268" s="21">
        <f>Source!S352</f>
        <v>1274.05</v>
      </c>
      <c r="K268" s="21"/>
    </row>
    <row r="269" spans="1:22" ht="14.25" x14ac:dyDescent="0.2">
      <c r="A269" s="18"/>
      <c r="B269" s="18"/>
      <c r="C269" s="18" t="s">
        <v>741</v>
      </c>
      <c r="D269" s="19"/>
      <c r="E269" s="9"/>
      <c r="F269" s="21">
        <f>Source!AL352</f>
        <v>22.51</v>
      </c>
      <c r="G269" s="20" t="str">
        <f>Source!DD352</f>
        <v/>
      </c>
      <c r="H269" s="9">
        <f>Source!AW352</f>
        <v>1</v>
      </c>
      <c r="I269" s="9">
        <f>IF(Source!BC352&lt;&gt; 0, Source!BC352, 1)</f>
        <v>1</v>
      </c>
      <c r="J269" s="21">
        <f>Source!P352</f>
        <v>5.36</v>
      </c>
      <c r="K269" s="21"/>
    </row>
    <row r="270" spans="1:22" ht="14.25" x14ac:dyDescent="0.2">
      <c r="A270" s="18"/>
      <c r="B270" s="18"/>
      <c r="C270" s="18" t="s">
        <v>742</v>
      </c>
      <c r="D270" s="19" t="s">
        <v>743</v>
      </c>
      <c r="E270" s="9">
        <f>Source!AT352</f>
        <v>70</v>
      </c>
      <c r="F270" s="21"/>
      <c r="G270" s="20"/>
      <c r="H270" s="9"/>
      <c r="I270" s="9"/>
      <c r="J270" s="21">
        <f>SUM(R266:R269)</f>
        <v>891.84</v>
      </c>
      <c r="K270" s="21"/>
    </row>
    <row r="271" spans="1:22" ht="14.25" x14ac:dyDescent="0.2">
      <c r="A271" s="18"/>
      <c r="B271" s="18"/>
      <c r="C271" s="18" t="s">
        <v>744</v>
      </c>
      <c r="D271" s="19" t="s">
        <v>743</v>
      </c>
      <c r="E271" s="9">
        <f>Source!AU352</f>
        <v>10</v>
      </c>
      <c r="F271" s="21"/>
      <c r="G271" s="20"/>
      <c r="H271" s="9"/>
      <c r="I271" s="9"/>
      <c r="J271" s="21">
        <f>SUM(T266:T270)</f>
        <v>127.41</v>
      </c>
      <c r="K271" s="21"/>
    </row>
    <row r="272" spans="1:22" ht="14.25" x14ac:dyDescent="0.2">
      <c r="A272" s="18"/>
      <c r="B272" s="18"/>
      <c r="C272" s="18" t="s">
        <v>746</v>
      </c>
      <c r="D272" s="19" t="s">
        <v>747</v>
      </c>
      <c r="E272" s="9">
        <f>Source!AQ352</f>
        <v>10</v>
      </c>
      <c r="F272" s="21"/>
      <c r="G272" s="20" t="str">
        <f>Source!DI352</f>
        <v/>
      </c>
      <c r="H272" s="9">
        <f>Source!AV352</f>
        <v>1</v>
      </c>
      <c r="I272" s="9"/>
      <c r="J272" s="21"/>
      <c r="K272" s="21">
        <f>Source!U352</f>
        <v>2.38</v>
      </c>
    </row>
    <row r="273" spans="1:22" ht="15" x14ac:dyDescent="0.25">
      <c r="A273" s="26"/>
      <c r="B273" s="26"/>
      <c r="C273" s="26"/>
      <c r="D273" s="26"/>
      <c r="E273" s="26"/>
      <c r="F273" s="26"/>
      <c r="G273" s="26"/>
      <c r="H273" s="26"/>
      <c r="I273" s="54">
        <f>J268+J269+J270+J271</f>
        <v>2298.66</v>
      </c>
      <c r="J273" s="54"/>
      <c r="K273" s="27">
        <f>IF(Source!I352&lt;&gt;0, ROUND(I273/Source!I352, 2), 0)</f>
        <v>9658.24</v>
      </c>
      <c r="P273" s="24">
        <f>I273</f>
        <v>2298.66</v>
      </c>
    </row>
    <row r="275" spans="1:22" ht="15" x14ac:dyDescent="0.25">
      <c r="A275" s="59" t="str">
        <f>CONCATENATE("Итого по подразделу: ",IF(Source!G355&lt;&gt;"Новый подраздел", Source!G355, ""))</f>
        <v>Итого по подразделу: Силовое электрооборудование</v>
      </c>
      <c r="B275" s="59"/>
      <c r="C275" s="59"/>
      <c r="D275" s="59"/>
      <c r="E275" s="59"/>
      <c r="F275" s="59"/>
      <c r="G275" s="59"/>
      <c r="H275" s="59"/>
      <c r="I275" s="57">
        <f>SUM(P228:P274)</f>
        <v>131342.16</v>
      </c>
      <c r="J275" s="58"/>
      <c r="K275" s="28"/>
    </row>
    <row r="278" spans="1:22" ht="16.5" x14ac:dyDescent="0.25">
      <c r="A278" s="56" t="str">
        <f>CONCATENATE("Подраздел: ",IF(Source!G385&lt;&gt;"Новый подраздел", Source!G385, ""))</f>
        <v>Подраздел: Система электрического обогрева кровли и водостоков.</v>
      </c>
      <c r="B278" s="56"/>
      <c r="C278" s="56"/>
      <c r="D278" s="56"/>
      <c r="E278" s="56"/>
      <c r="F278" s="56"/>
      <c r="G278" s="56"/>
      <c r="H278" s="56"/>
      <c r="I278" s="56"/>
      <c r="J278" s="56"/>
      <c r="K278" s="56"/>
    </row>
    <row r="279" spans="1:22" ht="57" x14ac:dyDescent="0.2">
      <c r="A279" s="18">
        <v>25</v>
      </c>
      <c r="B279" s="18" t="str">
        <f>Source!F389</f>
        <v>1.21-2103-9-2/1</v>
      </c>
      <c r="C279" s="18" t="str">
        <f>Source!G389</f>
        <v>Техническое обслуживание силовых сетей, проложенных по кирпичным и бетонным основаниям, провод сечением 3х1,5-6 мм2</v>
      </c>
      <c r="D279" s="19" t="str">
        <f>Source!H389</f>
        <v>100 м</v>
      </c>
      <c r="E279" s="9">
        <f>Source!I389</f>
        <v>7.0000000000000001E-3</v>
      </c>
      <c r="F279" s="21"/>
      <c r="G279" s="20"/>
      <c r="H279" s="9"/>
      <c r="I279" s="9"/>
      <c r="J279" s="21"/>
      <c r="K279" s="21"/>
      <c r="Q279">
        <f>ROUND((Source!BZ389/100)*ROUND((Source!AF389*Source!AV389)*Source!I389, 2), 2)</f>
        <v>26.23</v>
      </c>
      <c r="R279">
        <f>Source!X389</f>
        <v>26.23</v>
      </c>
      <c r="S279">
        <f>ROUND((Source!CA389/100)*ROUND((Source!AF389*Source!AV389)*Source!I389, 2), 2)</f>
        <v>3.75</v>
      </c>
      <c r="T279">
        <f>Source!Y389</f>
        <v>3.75</v>
      </c>
      <c r="U279">
        <f>ROUND((175/100)*ROUND((Source!AE389*Source!AV389)*Source!I389, 2), 2)</f>
        <v>0</v>
      </c>
      <c r="V279">
        <f>ROUND((108/100)*ROUND(Source!CS389*Source!I389, 2), 2)</f>
        <v>0</v>
      </c>
    </row>
    <row r="280" spans="1:22" x14ac:dyDescent="0.2">
      <c r="C280" s="22" t="str">
        <f>"Объем: "&amp;Source!I389&amp;"=35*"&amp;"0,2*"&amp;"0,1/"&amp;"100"</f>
        <v>Объем: 0,007=35*0,2*0,1/100</v>
      </c>
    </row>
    <row r="281" spans="1:22" ht="14.25" x14ac:dyDescent="0.2">
      <c r="A281" s="18"/>
      <c r="B281" s="18"/>
      <c r="C281" s="18" t="s">
        <v>738</v>
      </c>
      <c r="D281" s="19"/>
      <c r="E281" s="9"/>
      <c r="F281" s="21">
        <f>Source!AO389</f>
        <v>5353.15</v>
      </c>
      <c r="G281" s="20" t="str">
        <f>Source!DG389</f>
        <v/>
      </c>
      <c r="H281" s="9">
        <f>Source!AV389</f>
        <v>1</v>
      </c>
      <c r="I281" s="9">
        <f>IF(Source!BA389&lt;&gt; 0, Source!BA389, 1)</f>
        <v>1</v>
      </c>
      <c r="J281" s="21">
        <f>Source!S389</f>
        <v>37.47</v>
      </c>
      <c r="K281" s="21"/>
    </row>
    <row r="282" spans="1:22" ht="14.25" x14ac:dyDescent="0.2">
      <c r="A282" s="18"/>
      <c r="B282" s="18"/>
      <c r="C282" s="18" t="s">
        <v>741</v>
      </c>
      <c r="D282" s="19"/>
      <c r="E282" s="9"/>
      <c r="F282" s="21">
        <f>Source!AL389</f>
        <v>22.51</v>
      </c>
      <c r="G282" s="20" t="str">
        <f>Source!DD389</f>
        <v/>
      </c>
      <c r="H282" s="9">
        <f>Source!AW389</f>
        <v>1</v>
      </c>
      <c r="I282" s="9">
        <f>IF(Source!BC389&lt;&gt; 0, Source!BC389, 1)</f>
        <v>1</v>
      </c>
      <c r="J282" s="21">
        <f>Source!P389</f>
        <v>0.16</v>
      </c>
      <c r="K282" s="21"/>
    </row>
    <row r="283" spans="1:22" ht="14.25" x14ac:dyDescent="0.2">
      <c r="A283" s="18"/>
      <c r="B283" s="18"/>
      <c r="C283" s="18" t="s">
        <v>742</v>
      </c>
      <c r="D283" s="19" t="s">
        <v>743</v>
      </c>
      <c r="E283" s="9">
        <f>Source!AT389</f>
        <v>70</v>
      </c>
      <c r="F283" s="21"/>
      <c r="G283" s="20"/>
      <c r="H283" s="9"/>
      <c r="I283" s="9"/>
      <c r="J283" s="21">
        <f>SUM(R279:R282)</f>
        <v>26.23</v>
      </c>
      <c r="K283" s="21"/>
    </row>
    <row r="284" spans="1:22" ht="14.25" x14ac:dyDescent="0.2">
      <c r="A284" s="18"/>
      <c r="B284" s="18"/>
      <c r="C284" s="18" t="s">
        <v>744</v>
      </c>
      <c r="D284" s="19" t="s">
        <v>743</v>
      </c>
      <c r="E284" s="9">
        <f>Source!AU389</f>
        <v>10</v>
      </c>
      <c r="F284" s="21"/>
      <c r="G284" s="20"/>
      <c r="H284" s="9"/>
      <c r="I284" s="9"/>
      <c r="J284" s="21">
        <f>SUM(T279:T283)</f>
        <v>3.75</v>
      </c>
      <c r="K284" s="21"/>
    </row>
    <row r="285" spans="1:22" ht="14.25" x14ac:dyDescent="0.2">
      <c r="A285" s="18"/>
      <c r="B285" s="18"/>
      <c r="C285" s="18" t="s">
        <v>746</v>
      </c>
      <c r="D285" s="19" t="s">
        <v>747</v>
      </c>
      <c r="E285" s="9">
        <f>Source!AQ389</f>
        <v>10</v>
      </c>
      <c r="F285" s="21"/>
      <c r="G285" s="20" t="str">
        <f>Source!DI389</f>
        <v/>
      </c>
      <c r="H285" s="9">
        <f>Source!AV389</f>
        <v>1</v>
      </c>
      <c r="I285" s="9"/>
      <c r="J285" s="21"/>
      <c r="K285" s="21">
        <f>Source!U389</f>
        <v>7.0000000000000007E-2</v>
      </c>
    </row>
    <row r="286" spans="1:22" ht="15" x14ac:dyDescent="0.25">
      <c r="A286" s="26"/>
      <c r="B286" s="26"/>
      <c r="C286" s="26"/>
      <c r="D286" s="26"/>
      <c r="E286" s="26"/>
      <c r="F286" s="26"/>
      <c r="G286" s="26"/>
      <c r="H286" s="26"/>
      <c r="I286" s="54">
        <f>J281+J282+J283+J284</f>
        <v>67.61</v>
      </c>
      <c r="J286" s="54"/>
      <c r="K286" s="27">
        <f>IF(Source!I389&lt;&gt;0, ROUND(I286/Source!I389, 2), 0)</f>
        <v>9658.57</v>
      </c>
      <c r="P286" s="24">
        <f>I286</f>
        <v>67.61</v>
      </c>
    </row>
    <row r="287" spans="1:22" ht="85.5" x14ac:dyDescent="0.2">
      <c r="A287" s="18">
        <v>26</v>
      </c>
      <c r="B287" s="18" t="str">
        <f>Source!F391</f>
        <v>1.23-2103-9-8/1</v>
      </c>
      <c r="C287" s="18" t="str">
        <f>Source!G391</f>
        <v>Техническое обслуживание приборов для измерения температуры, термопреобразователи сопротивления, тип: ТСП-0879, ТСП-1079, ТСМ-0879, ТСМ-0979 /Термопреобразователь ДТС014-РТ1000.В2.25/1</v>
      </c>
      <c r="D287" s="19" t="str">
        <f>Source!H391</f>
        <v>шт.</v>
      </c>
      <c r="E287" s="9">
        <f>Source!I391</f>
        <v>2</v>
      </c>
      <c r="F287" s="21"/>
      <c r="G287" s="20"/>
      <c r="H287" s="9"/>
      <c r="I287" s="9"/>
      <c r="J287" s="21"/>
      <c r="K287" s="21"/>
      <c r="Q287">
        <f>ROUND((Source!BZ391/100)*ROUND((Source!AF391*Source!AV391)*Source!I391, 2), 2)</f>
        <v>1417.75</v>
      </c>
      <c r="R287">
        <f>Source!X391</f>
        <v>1417.75</v>
      </c>
      <c r="S287">
        <f>ROUND((Source!CA391/100)*ROUND((Source!AF391*Source!AV391)*Source!I391, 2), 2)</f>
        <v>202.54</v>
      </c>
      <c r="T287">
        <f>Source!Y391</f>
        <v>202.54</v>
      </c>
      <c r="U287">
        <f>ROUND((175/100)*ROUND((Source!AE391*Source!AV391)*Source!I391, 2), 2)</f>
        <v>0</v>
      </c>
      <c r="V287">
        <f>ROUND((108/100)*ROUND(Source!CS391*Source!I391, 2), 2)</f>
        <v>0</v>
      </c>
    </row>
    <row r="288" spans="1:22" ht="14.25" x14ac:dyDescent="0.2">
      <c r="A288" s="18"/>
      <c r="B288" s="18"/>
      <c r="C288" s="18" t="s">
        <v>738</v>
      </c>
      <c r="D288" s="19"/>
      <c r="E288" s="9"/>
      <c r="F288" s="21">
        <f>Source!AO391</f>
        <v>506.34</v>
      </c>
      <c r="G288" s="20" t="str">
        <f>Source!DG391</f>
        <v>*2</v>
      </c>
      <c r="H288" s="9">
        <f>Source!AV391</f>
        <v>1</v>
      </c>
      <c r="I288" s="9">
        <f>IF(Source!BA391&lt;&gt; 0, Source!BA391, 1)</f>
        <v>1</v>
      </c>
      <c r="J288" s="21">
        <f>Source!S391</f>
        <v>2025.36</v>
      </c>
      <c r="K288" s="21"/>
    </row>
    <row r="289" spans="1:22" ht="14.25" x14ac:dyDescent="0.2">
      <c r="A289" s="18"/>
      <c r="B289" s="18"/>
      <c r="C289" s="18" t="s">
        <v>742</v>
      </c>
      <c r="D289" s="19" t="s">
        <v>743</v>
      </c>
      <c r="E289" s="9">
        <f>Source!AT391</f>
        <v>70</v>
      </c>
      <c r="F289" s="21"/>
      <c r="G289" s="20"/>
      <c r="H289" s="9"/>
      <c r="I289" s="9"/>
      <c r="J289" s="21">
        <f>SUM(R287:R288)</f>
        <v>1417.75</v>
      </c>
      <c r="K289" s="21"/>
    </row>
    <row r="290" spans="1:22" ht="14.25" x14ac:dyDescent="0.2">
      <c r="A290" s="18"/>
      <c r="B290" s="18"/>
      <c r="C290" s="18" t="s">
        <v>744</v>
      </c>
      <c r="D290" s="19" t="s">
        <v>743</v>
      </c>
      <c r="E290" s="9">
        <f>Source!AU391</f>
        <v>10</v>
      </c>
      <c r="F290" s="21"/>
      <c r="G290" s="20"/>
      <c r="H290" s="9"/>
      <c r="I290" s="9"/>
      <c r="J290" s="21">
        <f>SUM(T287:T289)</f>
        <v>202.54</v>
      </c>
      <c r="K290" s="21"/>
    </row>
    <row r="291" spans="1:22" ht="14.25" x14ac:dyDescent="0.2">
      <c r="A291" s="18"/>
      <c r="B291" s="18"/>
      <c r="C291" s="18" t="s">
        <v>746</v>
      </c>
      <c r="D291" s="19" t="s">
        <v>747</v>
      </c>
      <c r="E291" s="9">
        <f>Source!AQ391</f>
        <v>0.82</v>
      </c>
      <c r="F291" s="21"/>
      <c r="G291" s="20" t="str">
        <f>Source!DI391</f>
        <v>*2</v>
      </c>
      <c r="H291" s="9">
        <f>Source!AV391</f>
        <v>1</v>
      </c>
      <c r="I291" s="9"/>
      <c r="J291" s="21"/>
      <c r="K291" s="21">
        <f>Source!U391</f>
        <v>3.28</v>
      </c>
    </row>
    <row r="292" spans="1:22" ht="15" x14ac:dyDescent="0.25">
      <c r="A292" s="26"/>
      <c r="B292" s="26"/>
      <c r="C292" s="26"/>
      <c r="D292" s="26"/>
      <c r="E292" s="26"/>
      <c r="F292" s="26"/>
      <c r="G292" s="26"/>
      <c r="H292" s="26"/>
      <c r="I292" s="54">
        <f>J288+J289+J290</f>
        <v>3645.6499999999996</v>
      </c>
      <c r="J292" s="54"/>
      <c r="K292" s="27">
        <f>IF(Source!I391&lt;&gt;0, ROUND(I292/Source!I391, 2), 0)</f>
        <v>1822.83</v>
      </c>
      <c r="P292" s="24">
        <f>I292</f>
        <v>3645.6499999999996</v>
      </c>
    </row>
    <row r="293" spans="1:22" ht="42.75" x14ac:dyDescent="0.2">
      <c r="A293" s="18">
        <v>27</v>
      </c>
      <c r="B293" s="18" t="str">
        <f>Source!F392</f>
        <v>1.23-2103-15-1/1</v>
      </c>
      <c r="C293" s="18" t="str">
        <f>Source!G392</f>
        <v>Техническое обслуживание сигнализатора уровня /Датчик осадков КСТ-020 3,0</v>
      </c>
      <c r="D293" s="19" t="str">
        <f>Source!H392</f>
        <v>шт.</v>
      </c>
      <c r="E293" s="9">
        <f>Source!I392</f>
        <v>2</v>
      </c>
      <c r="F293" s="21"/>
      <c r="G293" s="20"/>
      <c r="H293" s="9"/>
      <c r="I293" s="9"/>
      <c r="J293" s="21"/>
      <c r="K293" s="21"/>
      <c r="Q293">
        <f>ROUND((Source!BZ392/100)*ROUND((Source!AF392*Source!AV392)*Source!I392, 2), 2)</f>
        <v>2136.71</v>
      </c>
      <c r="R293">
        <f>Source!X392</f>
        <v>2136.71</v>
      </c>
      <c r="S293">
        <f>ROUND((Source!CA392/100)*ROUND((Source!AF392*Source!AV392)*Source!I392, 2), 2)</f>
        <v>305.24</v>
      </c>
      <c r="T293">
        <f>Source!Y392</f>
        <v>305.24</v>
      </c>
      <c r="U293">
        <f>ROUND((175/100)*ROUND((Source!AE392*Source!AV392)*Source!I392, 2), 2)</f>
        <v>0</v>
      </c>
      <c r="V293">
        <f>ROUND((108/100)*ROUND(Source!CS392*Source!I392, 2), 2)</f>
        <v>0</v>
      </c>
    </row>
    <row r="294" spans="1:22" ht="14.25" x14ac:dyDescent="0.2">
      <c r="A294" s="18"/>
      <c r="B294" s="18"/>
      <c r="C294" s="18" t="s">
        <v>738</v>
      </c>
      <c r="D294" s="19"/>
      <c r="E294" s="9"/>
      <c r="F294" s="21">
        <f>Source!AO392</f>
        <v>763.11</v>
      </c>
      <c r="G294" s="20" t="str">
        <f>Source!DG392</f>
        <v>*2</v>
      </c>
      <c r="H294" s="9">
        <f>Source!AV392</f>
        <v>1</v>
      </c>
      <c r="I294" s="9">
        <f>IF(Source!BA392&lt;&gt; 0, Source!BA392, 1)</f>
        <v>1</v>
      </c>
      <c r="J294" s="21">
        <f>Source!S392</f>
        <v>3052.44</v>
      </c>
      <c r="K294" s="21"/>
    </row>
    <row r="295" spans="1:22" ht="14.25" x14ac:dyDescent="0.2">
      <c r="A295" s="18"/>
      <c r="B295" s="18"/>
      <c r="C295" s="18" t="s">
        <v>741</v>
      </c>
      <c r="D295" s="19"/>
      <c r="E295" s="9"/>
      <c r="F295" s="21">
        <f>Source!AL392</f>
        <v>22.54</v>
      </c>
      <c r="G295" s="20" t="str">
        <f>Source!DD392</f>
        <v>*2</v>
      </c>
      <c r="H295" s="9">
        <f>Source!AW392</f>
        <v>1</v>
      </c>
      <c r="I295" s="9">
        <f>IF(Source!BC392&lt;&gt; 0, Source!BC392, 1)</f>
        <v>1</v>
      </c>
      <c r="J295" s="21">
        <f>Source!P392</f>
        <v>90.16</v>
      </c>
      <c r="K295" s="21"/>
    </row>
    <row r="296" spans="1:22" ht="14.25" x14ac:dyDescent="0.2">
      <c r="A296" s="18"/>
      <c r="B296" s="18"/>
      <c r="C296" s="18" t="s">
        <v>742</v>
      </c>
      <c r="D296" s="19" t="s">
        <v>743</v>
      </c>
      <c r="E296" s="9">
        <f>Source!AT392</f>
        <v>70</v>
      </c>
      <c r="F296" s="21"/>
      <c r="G296" s="20"/>
      <c r="H296" s="9"/>
      <c r="I296" s="9"/>
      <c r="J296" s="21">
        <f>SUM(R293:R295)</f>
        <v>2136.71</v>
      </c>
      <c r="K296" s="21"/>
    </row>
    <row r="297" spans="1:22" ht="14.25" x14ac:dyDescent="0.2">
      <c r="A297" s="18"/>
      <c r="B297" s="18"/>
      <c r="C297" s="18" t="s">
        <v>744</v>
      </c>
      <c r="D297" s="19" t="s">
        <v>743</v>
      </c>
      <c r="E297" s="9">
        <f>Source!AU392</f>
        <v>10</v>
      </c>
      <c r="F297" s="21"/>
      <c r="G297" s="20"/>
      <c r="H297" s="9"/>
      <c r="I297" s="9"/>
      <c r="J297" s="21">
        <f>SUM(T293:T296)</f>
        <v>305.24</v>
      </c>
      <c r="K297" s="21"/>
    </row>
    <row r="298" spans="1:22" ht="14.25" x14ac:dyDescent="0.2">
      <c r="A298" s="18"/>
      <c r="B298" s="18"/>
      <c r="C298" s="18" t="s">
        <v>746</v>
      </c>
      <c r="D298" s="19" t="s">
        <v>747</v>
      </c>
      <c r="E298" s="9">
        <f>Source!AQ392</f>
        <v>0.92</v>
      </c>
      <c r="F298" s="21"/>
      <c r="G298" s="20" t="str">
        <f>Source!DI392</f>
        <v>*2</v>
      </c>
      <c r="H298" s="9">
        <f>Source!AV392</f>
        <v>1</v>
      </c>
      <c r="I298" s="9"/>
      <c r="J298" s="21"/>
      <c r="K298" s="21">
        <f>Source!U392</f>
        <v>3.68</v>
      </c>
    </row>
    <row r="299" spans="1:22" ht="15" x14ac:dyDescent="0.25">
      <c r="A299" s="26"/>
      <c r="B299" s="26"/>
      <c r="C299" s="26"/>
      <c r="D299" s="26"/>
      <c r="E299" s="26"/>
      <c r="F299" s="26"/>
      <c r="G299" s="26"/>
      <c r="H299" s="26"/>
      <c r="I299" s="54">
        <f>J294+J295+J296+J297</f>
        <v>5584.5499999999993</v>
      </c>
      <c r="J299" s="54"/>
      <c r="K299" s="27">
        <f>IF(Source!I392&lt;&gt;0, ROUND(I299/Source!I392, 2), 0)</f>
        <v>2792.28</v>
      </c>
      <c r="P299" s="24">
        <f>I299</f>
        <v>5584.5499999999993</v>
      </c>
    </row>
    <row r="300" spans="1:22" ht="28.5" x14ac:dyDescent="0.2">
      <c r="A300" s="18">
        <v>28</v>
      </c>
      <c r="B300" s="18" t="str">
        <f>Source!F393</f>
        <v>1.22-2103-2-1/1</v>
      </c>
      <c r="C300" s="18" t="str">
        <f>Source!G393</f>
        <v>Техническое обслуживание сетевой линии связи</v>
      </c>
      <c r="D300" s="19" t="str">
        <f>Source!H393</f>
        <v>100 м</v>
      </c>
      <c r="E300" s="9">
        <f>Source!I393</f>
        <v>0.06</v>
      </c>
      <c r="F300" s="21"/>
      <c r="G300" s="20"/>
      <c r="H300" s="9"/>
      <c r="I300" s="9"/>
      <c r="J300" s="21"/>
      <c r="K300" s="21"/>
      <c r="Q300">
        <f>ROUND((Source!BZ393/100)*ROUND((Source!AF393*Source!AV393)*Source!I393, 2), 2)</f>
        <v>20.87</v>
      </c>
      <c r="R300">
        <f>Source!X393</f>
        <v>20.87</v>
      </c>
      <c r="S300">
        <f>ROUND((Source!CA393/100)*ROUND((Source!AF393*Source!AV393)*Source!I393, 2), 2)</f>
        <v>2.98</v>
      </c>
      <c r="T300">
        <f>Source!Y393</f>
        <v>2.98</v>
      </c>
      <c r="U300">
        <f>ROUND((175/100)*ROUND((Source!AE393*Source!AV393)*Source!I393, 2), 2)</f>
        <v>0</v>
      </c>
      <c r="V300">
        <f>ROUND((108/100)*ROUND(Source!CS393*Source!I393, 2), 2)</f>
        <v>0</v>
      </c>
    </row>
    <row r="301" spans="1:22" x14ac:dyDescent="0.2">
      <c r="C301" s="22" t="str">
        <f>"Объем: "&amp;Source!I393&amp;"=(30+"&amp;"30)*"&amp;"0,1/"&amp;"100"</f>
        <v>Объем: 0,06=(30+30)*0,1/100</v>
      </c>
    </row>
    <row r="302" spans="1:22" ht="14.25" x14ac:dyDescent="0.2">
      <c r="A302" s="18"/>
      <c r="B302" s="18"/>
      <c r="C302" s="18" t="s">
        <v>738</v>
      </c>
      <c r="D302" s="19"/>
      <c r="E302" s="9"/>
      <c r="F302" s="21">
        <f>Source!AO393</f>
        <v>496.76</v>
      </c>
      <c r="G302" s="20" t="str">
        <f>Source!DG393</f>
        <v/>
      </c>
      <c r="H302" s="9">
        <f>Source!AV393</f>
        <v>1</v>
      </c>
      <c r="I302" s="9">
        <f>IF(Source!BA393&lt;&gt; 0, Source!BA393, 1)</f>
        <v>1</v>
      </c>
      <c r="J302" s="21">
        <f>Source!S393</f>
        <v>29.81</v>
      </c>
      <c r="K302" s="21"/>
    </row>
    <row r="303" spans="1:22" ht="14.25" x14ac:dyDescent="0.2">
      <c r="A303" s="18"/>
      <c r="B303" s="18"/>
      <c r="C303" s="18" t="s">
        <v>742</v>
      </c>
      <c r="D303" s="19" t="s">
        <v>743</v>
      </c>
      <c r="E303" s="9">
        <f>Source!AT393</f>
        <v>70</v>
      </c>
      <c r="F303" s="21"/>
      <c r="G303" s="20"/>
      <c r="H303" s="9"/>
      <c r="I303" s="9"/>
      <c r="J303" s="21">
        <f>SUM(R300:R302)</f>
        <v>20.87</v>
      </c>
      <c r="K303" s="21"/>
    </row>
    <row r="304" spans="1:22" ht="14.25" x14ac:dyDescent="0.2">
      <c r="A304" s="18"/>
      <c r="B304" s="18"/>
      <c r="C304" s="18" t="s">
        <v>744</v>
      </c>
      <c r="D304" s="19" t="s">
        <v>743</v>
      </c>
      <c r="E304" s="9">
        <f>Source!AU393</f>
        <v>10</v>
      </c>
      <c r="F304" s="21"/>
      <c r="G304" s="20"/>
      <c r="H304" s="9"/>
      <c r="I304" s="9"/>
      <c r="J304" s="21">
        <f>SUM(T300:T303)</f>
        <v>2.98</v>
      </c>
      <c r="K304" s="21"/>
    </row>
    <row r="305" spans="1:22" ht="14.25" x14ac:dyDescent="0.2">
      <c r="A305" s="18"/>
      <c r="B305" s="18"/>
      <c r="C305" s="18" t="s">
        <v>746</v>
      </c>
      <c r="D305" s="19" t="s">
        <v>747</v>
      </c>
      <c r="E305" s="9">
        <f>Source!AQ393</f>
        <v>0.7</v>
      </c>
      <c r="F305" s="21"/>
      <c r="G305" s="20" t="str">
        <f>Source!DI393</f>
        <v/>
      </c>
      <c r="H305" s="9">
        <f>Source!AV393</f>
        <v>1</v>
      </c>
      <c r="I305" s="9"/>
      <c r="J305" s="21"/>
      <c r="K305" s="21">
        <f>Source!U393</f>
        <v>4.1999999999999996E-2</v>
      </c>
    </row>
    <row r="306" spans="1:22" ht="15" x14ac:dyDescent="0.25">
      <c r="A306" s="26"/>
      <c r="B306" s="26"/>
      <c r="C306" s="26"/>
      <c r="D306" s="26"/>
      <c r="E306" s="26"/>
      <c r="F306" s="26"/>
      <c r="G306" s="26"/>
      <c r="H306" s="26"/>
      <c r="I306" s="54">
        <f>J302+J303+J304</f>
        <v>53.66</v>
      </c>
      <c r="J306" s="54"/>
      <c r="K306" s="27">
        <f>IF(Source!I393&lt;&gt;0, ROUND(I306/Source!I393, 2), 0)</f>
        <v>894.33</v>
      </c>
      <c r="P306" s="24">
        <f>I306</f>
        <v>53.66</v>
      </c>
    </row>
    <row r="308" spans="1:22" ht="15" x14ac:dyDescent="0.25">
      <c r="A308" s="59" t="str">
        <f>CONCATENATE("Итого по подразделу: ",IF(Source!G395&lt;&gt;"Новый подраздел", Source!G395, ""))</f>
        <v>Итого по подразделу: Система электрического обогрева кровли и водостоков.</v>
      </c>
      <c r="B308" s="59"/>
      <c r="C308" s="59"/>
      <c r="D308" s="59"/>
      <c r="E308" s="59"/>
      <c r="F308" s="59"/>
      <c r="G308" s="59"/>
      <c r="H308" s="59"/>
      <c r="I308" s="57">
        <f>SUM(P278:P307)</f>
        <v>9351.4699999999993</v>
      </c>
      <c r="J308" s="58"/>
      <c r="K308" s="28"/>
    </row>
    <row r="311" spans="1:22" ht="16.5" x14ac:dyDescent="0.25">
      <c r="A311" s="56" t="str">
        <f>CONCATENATE("Подраздел: ",IF(Source!G425&lt;&gt;"Новый подраздел", Source!G425, ""))</f>
        <v>Подраздел: Молниезащита, заземление и уравнивание потенциалов</v>
      </c>
      <c r="B311" s="56"/>
      <c r="C311" s="56"/>
      <c r="D311" s="56"/>
      <c r="E311" s="56"/>
      <c r="F311" s="56"/>
      <c r="G311" s="56"/>
      <c r="H311" s="56"/>
      <c r="I311" s="56"/>
      <c r="J311" s="56"/>
      <c r="K311" s="56"/>
    </row>
    <row r="312" spans="1:22" ht="28.5" x14ac:dyDescent="0.2">
      <c r="A312" s="18">
        <v>29</v>
      </c>
      <c r="B312" s="18" t="str">
        <f>Source!F429</f>
        <v>1.21-2103-3-1/1</v>
      </c>
      <c r="C312" s="18" t="str">
        <f>Source!G429</f>
        <v>Техническое обслуживание сетей заземления магистральных,</v>
      </c>
      <c r="D312" s="19" t="str">
        <f>Source!H429</f>
        <v>100 м</v>
      </c>
      <c r="E312" s="9">
        <f>Source!I429</f>
        <v>0.38</v>
      </c>
      <c r="F312" s="21"/>
      <c r="G312" s="20"/>
      <c r="H312" s="9"/>
      <c r="I312" s="9"/>
      <c r="J312" s="21"/>
      <c r="K312" s="21"/>
      <c r="Q312">
        <f>ROUND((Source!BZ429/100)*ROUND((Source!AF429*Source!AV429)*Source!I429, 2), 2)</f>
        <v>1580.57</v>
      </c>
      <c r="R312">
        <f>Source!X429</f>
        <v>1580.57</v>
      </c>
      <c r="S312">
        <f>ROUND((Source!CA429/100)*ROUND((Source!AF429*Source!AV429)*Source!I429, 2), 2)</f>
        <v>225.8</v>
      </c>
      <c r="T312">
        <f>Source!Y429</f>
        <v>225.8</v>
      </c>
      <c r="U312">
        <f>ROUND((175/100)*ROUND((Source!AE429*Source!AV429)*Source!I429, 2), 2)</f>
        <v>0</v>
      </c>
      <c r="V312">
        <f>ROUND((108/100)*ROUND(Source!CS429*Source!I429, 2), 2)</f>
        <v>0</v>
      </c>
    </row>
    <row r="313" spans="1:22" x14ac:dyDescent="0.2">
      <c r="C313" s="22" t="str">
        <f>"Объем: "&amp;Source!I429&amp;"=(120+"&amp;"80+"&amp;"100+"&amp;"60+"&amp;"20)*"&amp;"0,1/"&amp;"100"</f>
        <v>Объем: 0,38=(120+80+100+60+20)*0,1/100</v>
      </c>
    </row>
    <row r="314" spans="1:22" ht="14.25" x14ac:dyDescent="0.2">
      <c r="A314" s="18"/>
      <c r="B314" s="18"/>
      <c r="C314" s="18" t="s">
        <v>738</v>
      </c>
      <c r="D314" s="19"/>
      <c r="E314" s="9"/>
      <c r="F314" s="21">
        <f>Source!AO429</f>
        <v>5942</v>
      </c>
      <c r="G314" s="20" t="str">
        <f>Source!DG429</f>
        <v/>
      </c>
      <c r="H314" s="9">
        <f>Source!AV429</f>
        <v>1</v>
      </c>
      <c r="I314" s="9">
        <f>IF(Source!BA429&lt;&gt; 0, Source!BA429, 1)</f>
        <v>1</v>
      </c>
      <c r="J314" s="21">
        <f>Source!S429</f>
        <v>2257.96</v>
      </c>
      <c r="K314" s="21"/>
    </row>
    <row r="315" spans="1:22" ht="14.25" x14ac:dyDescent="0.2">
      <c r="A315" s="18"/>
      <c r="B315" s="18"/>
      <c r="C315" s="18" t="s">
        <v>741</v>
      </c>
      <c r="D315" s="19"/>
      <c r="E315" s="9"/>
      <c r="F315" s="21">
        <f>Source!AL429</f>
        <v>22.51</v>
      </c>
      <c r="G315" s="20" t="str">
        <f>Source!DD429</f>
        <v/>
      </c>
      <c r="H315" s="9">
        <f>Source!AW429</f>
        <v>1</v>
      </c>
      <c r="I315" s="9">
        <f>IF(Source!BC429&lt;&gt; 0, Source!BC429, 1)</f>
        <v>1</v>
      </c>
      <c r="J315" s="21">
        <f>Source!P429</f>
        <v>8.5500000000000007</v>
      </c>
      <c r="K315" s="21"/>
    </row>
    <row r="316" spans="1:22" ht="14.25" x14ac:dyDescent="0.2">
      <c r="A316" s="18"/>
      <c r="B316" s="18"/>
      <c r="C316" s="18" t="s">
        <v>742</v>
      </c>
      <c r="D316" s="19" t="s">
        <v>743</v>
      </c>
      <c r="E316" s="9">
        <f>Source!AT429</f>
        <v>70</v>
      </c>
      <c r="F316" s="21"/>
      <c r="G316" s="20"/>
      <c r="H316" s="9"/>
      <c r="I316" s="9"/>
      <c r="J316" s="21">
        <f>SUM(R312:R315)</f>
        <v>1580.57</v>
      </c>
      <c r="K316" s="21"/>
    </row>
    <row r="317" spans="1:22" ht="14.25" x14ac:dyDescent="0.2">
      <c r="A317" s="18"/>
      <c r="B317" s="18"/>
      <c r="C317" s="18" t="s">
        <v>744</v>
      </c>
      <c r="D317" s="19" t="s">
        <v>743</v>
      </c>
      <c r="E317" s="9">
        <f>Source!AU429</f>
        <v>10</v>
      </c>
      <c r="F317" s="21"/>
      <c r="G317" s="20"/>
      <c r="H317" s="9"/>
      <c r="I317" s="9"/>
      <c r="J317" s="21">
        <f>SUM(T312:T316)</f>
        <v>225.8</v>
      </c>
      <c r="K317" s="21"/>
    </row>
    <row r="318" spans="1:22" ht="14.25" x14ac:dyDescent="0.2">
      <c r="A318" s="18"/>
      <c r="B318" s="18"/>
      <c r="C318" s="18" t="s">
        <v>746</v>
      </c>
      <c r="D318" s="19" t="s">
        <v>747</v>
      </c>
      <c r="E318" s="9">
        <f>Source!AQ429</f>
        <v>11.1</v>
      </c>
      <c r="F318" s="21"/>
      <c r="G318" s="20" t="str">
        <f>Source!DI429</f>
        <v/>
      </c>
      <c r="H318" s="9">
        <f>Source!AV429</f>
        <v>1</v>
      </c>
      <c r="I318" s="9"/>
      <c r="J318" s="21"/>
      <c r="K318" s="21">
        <f>Source!U429</f>
        <v>4.218</v>
      </c>
    </row>
    <row r="319" spans="1:22" ht="15" x14ac:dyDescent="0.25">
      <c r="A319" s="26"/>
      <c r="B319" s="26"/>
      <c r="C319" s="26"/>
      <c r="D319" s="26"/>
      <c r="E319" s="26"/>
      <c r="F319" s="26"/>
      <c r="G319" s="26"/>
      <c r="H319" s="26"/>
      <c r="I319" s="54">
        <f>J314+J315+J316+J317</f>
        <v>4072.88</v>
      </c>
      <c r="J319" s="54"/>
      <c r="K319" s="27">
        <f>IF(Source!I429&lt;&gt;0, ROUND(I319/Source!I429, 2), 0)</f>
        <v>10718.11</v>
      </c>
      <c r="P319" s="24">
        <f>I319</f>
        <v>4072.88</v>
      </c>
    </row>
    <row r="321" spans="1:22" ht="15" x14ac:dyDescent="0.25">
      <c r="A321" s="59" t="str">
        <f>CONCATENATE("Итого по подразделу: ",IF(Source!G433&lt;&gt;"Новый подраздел", Source!G433, ""))</f>
        <v>Итого по подразделу: Молниезащита, заземление и уравнивание потенциалов</v>
      </c>
      <c r="B321" s="59"/>
      <c r="C321" s="59"/>
      <c r="D321" s="59"/>
      <c r="E321" s="59"/>
      <c r="F321" s="59"/>
      <c r="G321" s="59"/>
      <c r="H321" s="59"/>
      <c r="I321" s="57">
        <f>SUM(P311:P320)</f>
        <v>4072.88</v>
      </c>
      <c r="J321" s="58"/>
      <c r="K321" s="28"/>
    </row>
    <row r="324" spans="1:22" ht="16.5" x14ac:dyDescent="0.25">
      <c r="A324" s="56" t="str">
        <f>CONCATENATE("Подраздел: ",IF(Source!G463&lt;&gt;"Новый подраздел", Source!G463, ""))</f>
        <v>Подраздел: Архитектурное освещение фасада</v>
      </c>
      <c r="B324" s="56"/>
      <c r="C324" s="56"/>
      <c r="D324" s="56"/>
      <c r="E324" s="56"/>
      <c r="F324" s="56"/>
      <c r="G324" s="56"/>
      <c r="H324" s="56"/>
      <c r="I324" s="56"/>
      <c r="J324" s="56"/>
      <c r="K324" s="56"/>
    </row>
    <row r="325" spans="1:22" ht="57" x14ac:dyDescent="0.2">
      <c r="A325" s="18">
        <v>30</v>
      </c>
      <c r="B325" s="18" t="str">
        <f>Source!F467</f>
        <v>1.20-2203-1-3/1</v>
      </c>
      <c r="C325" s="18" t="str">
        <f>Source!G467</f>
        <v>Техническое обслуживание щита осветительного группового с установочными автоматами, число групп 6</v>
      </c>
      <c r="D325" s="19" t="str">
        <f>Source!H467</f>
        <v>шт.</v>
      </c>
      <c r="E325" s="9">
        <f>Source!I467</f>
        <v>1</v>
      </c>
      <c r="F325" s="21"/>
      <c r="G325" s="20"/>
      <c r="H325" s="9"/>
      <c r="I325" s="9"/>
      <c r="J325" s="21"/>
      <c r="K325" s="21"/>
      <c r="Q325">
        <f>ROUND((Source!BZ467/100)*ROUND((Source!AF467*Source!AV467)*Source!I467, 2), 2)</f>
        <v>2593.46</v>
      </c>
      <c r="R325">
        <f>Source!X467</f>
        <v>2593.46</v>
      </c>
      <c r="S325">
        <f>ROUND((Source!CA467/100)*ROUND((Source!AF467*Source!AV467)*Source!I467, 2), 2)</f>
        <v>370.49</v>
      </c>
      <c r="T325">
        <f>Source!Y467</f>
        <v>370.49</v>
      </c>
      <c r="U325">
        <f>ROUND((175/100)*ROUND((Source!AE467*Source!AV467)*Source!I467, 2), 2)</f>
        <v>0</v>
      </c>
      <c r="V325">
        <f>ROUND((108/100)*ROUND(Source!CS467*Source!I467, 2), 2)</f>
        <v>0</v>
      </c>
    </row>
    <row r="326" spans="1:22" ht="14.25" x14ac:dyDescent="0.2">
      <c r="A326" s="18"/>
      <c r="B326" s="18"/>
      <c r="C326" s="18" t="s">
        <v>738</v>
      </c>
      <c r="D326" s="19"/>
      <c r="E326" s="9"/>
      <c r="F326" s="21">
        <f>Source!AO467</f>
        <v>3704.94</v>
      </c>
      <c r="G326" s="20" t="str">
        <f>Source!DG467</f>
        <v/>
      </c>
      <c r="H326" s="9">
        <f>Source!AV467</f>
        <v>1</v>
      </c>
      <c r="I326" s="9">
        <f>IF(Source!BA467&lt;&gt; 0, Source!BA467, 1)</f>
        <v>1</v>
      </c>
      <c r="J326" s="21">
        <f>Source!S467</f>
        <v>3704.94</v>
      </c>
      <c r="K326" s="21"/>
    </row>
    <row r="327" spans="1:22" ht="14.25" x14ac:dyDescent="0.2">
      <c r="A327" s="18"/>
      <c r="B327" s="18"/>
      <c r="C327" s="18" t="s">
        <v>741</v>
      </c>
      <c r="D327" s="19"/>
      <c r="E327" s="9"/>
      <c r="F327" s="21">
        <f>Source!AL467</f>
        <v>55.07</v>
      </c>
      <c r="G327" s="20" t="str">
        <f>Source!DD467</f>
        <v/>
      </c>
      <c r="H327" s="9">
        <f>Source!AW467</f>
        <v>1</v>
      </c>
      <c r="I327" s="9">
        <f>IF(Source!BC467&lt;&gt; 0, Source!BC467, 1)</f>
        <v>1</v>
      </c>
      <c r="J327" s="21">
        <f>Source!P467</f>
        <v>55.07</v>
      </c>
      <c r="K327" s="21"/>
    </row>
    <row r="328" spans="1:22" ht="14.25" x14ac:dyDescent="0.2">
      <c r="A328" s="18"/>
      <c r="B328" s="18"/>
      <c r="C328" s="18" t="s">
        <v>742</v>
      </c>
      <c r="D328" s="19" t="s">
        <v>743</v>
      </c>
      <c r="E328" s="9">
        <f>Source!AT467</f>
        <v>70</v>
      </c>
      <c r="F328" s="21"/>
      <c r="G328" s="20"/>
      <c r="H328" s="9"/>
      <c r="I328" s="9"/>
      <c r="J328" s="21">
        <f>SUM(R325:R327)</f>
        <v>2593.46</v>
      </c>
      <c r="K328" s="21"/>
    </row>
    <row r="329" spans="1:22" ht="14.25" x14ac:dyDescent="0.2">
      <c r="A329" s="18"/>
      <c r="B329" s="18"/>
      <c r="C329" s="18" t="s">
        <v>744</v>
      </c>
      <c r="D329" s="19" t="s">
        <v>743</v>
      </c>
      <c r="E329" s="9">
        <f>Source!AU467</f>
        <v>10</v>
      </c>
      <c r="F329" s="21"/>
      <c r="G329" s="20"/>
      <c r="H329" s="9"/>
      <c r="I329" s="9"/>
      <c r="J329" s="21">
        <f>SUM(T325:T328)</f>
        <v>370.49</v>
      </c>
      <c r="K329" s="21"/>
    </row>
    <row r="330" spans="1:22" ht="14.25" x14ac:dyDescent="0.2">
      <c r="A330" s="18"/>
      <c r="B330" s="18"/>
      <c r="C330" s="18" t="s">
        <v>746</v>
      </c>
      <c r="D330" s="19" t="s">
        <v>747</v>
      </c>
      <c r="E330" s="9">
        <f>Source!AQ467</f>
        <v>6</v>
      </c>
      <c r="F330" s="21"/>
      <c r="G330" s="20" t="str">
        <f>Source!DI467</f>
        <v/>
      </c>
      <c r="H330" s="9">
        <f>Source!AV467</f>
        <v>1</v>
      </c>
      <c r="I330" s="9"/>
      <c r="J330" s="21"/>
      <c r="K330" s="21">
        <f>Source!U467</f>
        <v>6</v>
      </c>
    </row>
    <row r="331" spans="1:22" ht="15" x14ac:dyDescent="0.25">
      <c r="A331" s="26"/>
      <c r="B331" s="26"/>
      <c r="C331" s="26"/>
      <c r="D331" s="26"/>
      <c r="E331" s="26"/>
      <c r="F331" s="26"/>
      <c r="G331" s="26"/>
      <c r="H331" s="26"/>
      <c r="I331" s="54">
        <f>J326+J327+J328+J329</f>
        <v>6723.96</v>
      </c>
      <c r="J331" s="54"/>
      <c r="K331" s="27">
        <f>IF(Source!I467&lt;&gt;0, ROUND(I331/Source!I467, 2), 0)</f>
        <v>6723.96</v>
      </c>
      <c r="P331" s="24">
        <f>I331</f>
        <v>6723.96</v>
      </c>
    </row>
    <row r="332" spans="1:22" ht="57" x14ac:dyDescent="0.2">
      <c r="A332" s="18">
        <v>31</v>
      </c>
      <c r="B332" s="18" t="str">
        <f>Source!F469</f>
        <v>1.23-2103-3-1/1</v>
      </c>
      <c r="C332" s="18" t="str">
        <f>Source!G469</f>
        <v>Техническое обслуживание реле времени, реле теплового /Реле времени астрономическое PCZ—525—3</v>
      </c>
      <c r="D332" s="19" t="str">
        <f>Source!H469</f>
        <v>шт.</v>
      </c>
      <c r="E332" s="9">
        <f>Source!I469</f>
        <v>1</v>
      </c>
      <c r="F332" s="21"/>
      <c r="G332" s="20"/>
      <c r="H332" s="9"/>
      <c r="I332" s="9"/>
      <c r="J332" s="21"/>
      <c r="K332" s="21"/>
      <c r="Q332">
        <f>ROUND((Source!BZ469/100)*ROUND((Source!AF469*Source!AV469)*Source!I469, 2), 2)</f>
        <v>518.69000000000005</v>
      </c>
      <c r="R332">
        <f>Source!X469</f>
        <v>518.69000000000005</v>
      </c>
      <c r="S332">
        <f>ROUND((Source!CA469/100)*ROUND((Source!AF469*Source!AV469)*Source!I469, 2), 2)</f>
        <v>74.099999999999994</v>
      </c>
      <c r="T332">
        <f>Source!Y469</f>
        <v>74.099999999999994</v>
      </c>
      <c r="U332">
        <f>ROUND((175/100)*ROUND((Source!AE469*Source!AV469)*Source!I469, 2), 2)</f>
        <v>0</v>
      </c>
      <c r="V332">
        <f>ROUND((108/100)*ROUND(Source!CS469*Source!I469, 2), 2)</f>
        <v>0</v>
      </c>
    </row>
    <row r="333" spans="1:22" ht="14.25" x14ac:dyDescent="0.2">
      <c r="A333" s="18"/>
      <c r="B333" s="18"/>
      <c r="C333" s="18" t="s">
        <v>738</v>
      </c>
      <c r="D333" s="19"/>
      <c r="E333" s="9"/>
      <c r="F333" s="21">
        <f>Source!AO469</f>
        <v>740.99</v>
      </c>
      <c r="G333" s="20" t="str">
        <f>Source!DG469</f>
        <v/>
      </c>
      <c r="H333" s="9">
        <f>Source!AV469</f>
        <v>1</v>
      </c>
      <c r="I333" s="9">
        <f>IF(Source!BA469&lt;&gt; 0, Source!BA469, 1)</f>
        <v>1</v>
      </c>
      <c r="J333" s="21">
        <f>Source!S469</f>
        <v>740.99</v>
      </c>
      <c r="K333" s="21"/>
    </row>
    <row r="334" spans="1:22" ht="14.25" x14ac:dyDescent="0.2">
      <c r="A334" s="18"/>
      <c r="B334" s="18"/>
      <c r="C334" s="18" t="s">
        <v>741</v>
      </c>
      <c r="D334" s="19"/>
      <c r="E334" s="9"/>
      <c r="F334" s="21">
        <f>Source!AL469</f>
        <v>1.79</v>
      </c>
      <c r="G334" s="20" t="str">
        <f>Source!DD469</f>
        <v/>
      </c>
      <c r="H334" s="9">
        <f>Source!AW469</f>
        <v>1</v>
      </c>
      <c r="I334" s="9">
        <f>IF(Source!BC469&lt;&gt; 0, Source!BC469, 1)</f>
        <v>1</v>
      </c>
      <c r="J334" s="21">
        <f>Source!P469</f>
        <v>1.79</v>
      </c>
      <c r="K334" s="21"/>
    </row>
    <row r="335" spans="1:22" ht="14.25" x14ac:dyDescent="0.2">
      <c r="A335" s="18"/>
      <c r="B335" s="18"/>
      <c r="C335" s="18" t="s">
        <v>742</v>
      </c>
      <c r="D335" s="19" t="s">
        <v>743</v>
      </c>
      <c r="E335" s="9">
        <f>Source!AT469</f>
        <v>70</v>
      </c>
      <c r="F335" s="21"/>
      <c r="G335" s="20"/>
      <c r="H335" s="9"/>
      <c r="I335" s="9"/>
      <c r="J335" s="21">
        <f>SUM(R332:R334)</f>
        <v>518.69000000000005</v>
      </c>
      <c r="K335" s="21"/>
    </row>
    <row r="336" spans="1:22" ht="14.25" x14ac:dyDescent="0.2">
      <c r="A336" s="18"/>
      <c r="B336" s="18"/>
      <c r="C336" s="18" t="s">
        <v>744</v>
      </c>
      <c r="D336" s="19" t="s">
        <v>743</v>
      </c>
      <c r="E336" s="9">
        <f>Source!AU469</f>
        <v>10</v>
      </c>
      <c r="F336" s="21"/>
      <c r="G336" s="20"/>
      <c r="H336" s="9"/>
      <c r="I336" s="9"/>
      <c r="J336" s="21">
        <f>SUM(T332:T335)</f>
        <v>74.099999999999994</v>
      </c>
      <c r="K336" s="21"/>
    </row>
    <row r="337" spans="1:22" ht="14.25" x14ac:dyDescent="0.2">
      <c r="A337" s="18"/>
      <c r="B337" s="18"/>
      <c r="C337" s="18" t="s">
        <v>746</v>
      </c>
      <c r="D337" s="19" t="s">
        <v>747</v>
      </c>
      <c r="E337" s="9">
        <f>Source!AQ469</f>
        <v>1.2</v>
      </c>
      <c r="F337" s="21"/>
      <c r="G337" s="20" t="str">
        <f>Source!DI469</f>
        <v/>
      </c>
      <c r="H337" s="9">
        <f>Source!AV469</f>
        <v>1</v>
      </c>
      <c r="I337" s="9"/>
      <c r="J337" s="21"/>
      <c r="K337" s="21">
        <f>Source!U469</f>
        <v>1.2</v>
      </c>
    </row>
    <row r="338" spans="1:22" ht="15" x14ac:dyDescent="0.25">
      <c r="A338" s="26"/>
      <c r="B338" s="26"/>
      <c r="C338" s="26"/>
      <c r="D338" s="26"/>
      <c r="E338" s="26"/>
      <c r="F338" s="26"/>
      <c r="G338" s="26"/>
      <c r="H338" s="26"/>
      <c r="I338" s="54">
        <f>J333+J334+J335+J336</f>
        <v>1335.57</v>
      </c>
      <c r="J338" s="54"/>
      <c r="K338" s="27">
        <f>IF(Source!I469&lt;&gt;0, ROUND(I338/Source!I469, 2), 0)</f>
        <v>1335.57</v>
      </c>
      <c r="P338" s="24">
        <f>I338</f>
        <v>1335.57</v>
      </c>
    </row>
    <row r="339" spans="1:22" ht="42.75" x14ac:dyDescent="0.2">
      <c r="A339" s="18">
        <v>32</v>
      </c>
      <c r="B339" s="18" t="str">
        <f>Source!F471</f>
        <v>1.23-2103-2-1/1</v>
      </c>
      <c r="C339" s="18" t="str">
        <f>Source!G471</f>
        <v>Техническое обслуживание фотореле /Фотодатчик выносной герметичный ПЛЮС Евроавтоматика</v>
      </c>
      <c r="D339" s="19" t="str">
        <f>Source!H471</f>
        <v>шт.</v>
      </c>
      <c r="E339" s="9">
        <f>Source!I471</f>
        <v>1</v>
      </c>
      <c r="F339" s="21"/>
      <c r="G339" s="20"/>
      <c r="H339" s="9"/>
      <c r="I339" s="9"/>
      <c r="J339" s="21"/>
      <c r="K339" s="21"/>
      <c r="Q339">
        <f>ROUND((Source!BZ471/100)*ROUND((Source!AF471*Source!AV471)*Source!I471, 2), 2)</f>
        <v>518.69000000000005</v>
      </c>
      <c r="R339">
        <f>Source!X471</f>
        <v>518.69000000000005</v>
      </c>
      <c r="S339">
        <f>ROUND((Source!CA471/100)*ROUND((Source!AF471*Source!AV471)*Source!I471, 2), 2)</f>
        <v>74.099999999999994</v>
      </c>
      <c r="T339">
        <f>Source!Y471</f>
        <v>74.099999999999994</v>
      </c>
      <c r="U339">
        <f>ROUND((175/100)*ROUND((Source!AE471*Source!AV471)*Source!I471, 2), 2)</f>
        <v>0</v>
      </c>
      <c r="V339">
        <f>ROUND((108/100)*ROUND(Source!CS471*Source!I471, 2), 2)</f>
        <v>0</v>
      </c>
    </row>
    <row r="340" spans="1:22" ht="14.25" x14ac:dyDescent="0.2">
      <c r="A340" s="18"/>
      <c r="B340" s="18"/>
      <c r="C340" s="18" t="s">
        <v>738</v>
      </c>
      <c r="D340" s="19"/>
      <c r="E340" s="9"/>
      <c r="F340" s="21">
        <f>Source!AO471</f>
        <v>740.99</v>
      </c>
      <c r="G340" s="20" t="str">
        <f>Source!DG471</f>
        <v/>
      </c>
      <c r="H340" s="9">
        <f>Source!AV471</f>
        <v>1</v>
      </c>
      <c r="I340" s="9">
        <f>IF(Source!BA471&lt;&gt; 0, Source!BA471, 1)</f>
        <v>1</v>
      </c>
      <c r="J340" s="21">
        <f>Source!S471</f>
        <v>740.99</v>
      </c>
      <c r="K340" s="21"/>
    </row>
    <row r="341" spans="1:22" ht="14.25" x14ac:dyDescent="0.2">
      <c r="A341" s="18"/>
      <c r="B341" s="18"/>
      <c r="C341" s="18" t="s">
        <v>741</v>
      </c>
      <c r="D341" s="19"/>
      <c r="E341" s="9"/>
      <c r="F341" s="21">
        <f>Source!AL471</f>
        <v>2.33</v>
      </c>
      <c r="G341" s="20" t="str">
        <f>Source!DD471</f>
        <v/>
      </c>
      <c r="H341" s="9">
        <f>Source!AW471</f>
        <v>1</v>
      </c>
      <c r="I341" s="9">
        <f>IF(Source!BC471&lt;&gt; 0, Source!BC471, 1)</f>
        <v>1</v>
      </c>
      <c r="J341" s="21">
        <f>Source!P471</f>
        <v>2.33</v>
      </c>
      <c r="K341" s="21"/>
    </row>
    <row r="342" spans="1:22" ht="14.25" x14ac:dyDescent="0.2">
      <c r="A342" s="18"/>
      <c r="B342" s="18"/>
      <c r="C342" s="18" t="s">
        <v>742</v>
      </c>
      <c r="D342" s="19" t="s">
        <v>743</v>
      </c>
      <c r="E342" s="9">
        <f>Source!AT471</f>
        <v>70</v>
      </c>
      <c r="F342" s="21"/>
      <c r="G342" s="20"/>
      <c r="H342" s="9"/>
      <c r="I342" s="9"/>
      <c r="J342" s="21">
        <f>SUM(R339:R341)</f>
        <v>518.69000000000005</v>
      </c>
      <c r="K342" s="21"/>
    </row>
    <row r="343" spans="1:22" ht="14.25" x14ac:dyDescent="0.2">
      <c r="A343" s="18"/>
      <c r="B343" s="18"/>
      <c r="C343" s="18" t="s">
        <v>744</v>
      </c>
      <c r="D343" s="19" t="s">
        <v>743</v>
      </c>
      <c r="E343" s="9">
        <f>Source!AU471</f>
        <v>10</v>
      </c>
      <c r="F343" s="21"/>
      <c r="G343" s="20"/>
      <c r="H343" s="9"/>
      <c r="I343" s="9"/>
      <c r="J343" s="21">
        <f>SUM(T339:T342)</f>
        <v>74.099999999999994</v>
      </c>
      <c r="K343" s="21"/>
    </row>
    <row r="344" spans="1:22" ht="14.25" x14ac:dyDescent="0.2">
      <c r="A344" s="18"/>
      <c r="B344" s="18"/>
      <c r="C344" s="18" t="s">
        <v>746</v>
      </c>
      <c r="D344" s="19" t="s">
        <v>747</v>
      </c>
      <c r="E344" s="9">
        <f>Source!AQ471</f>
        <v>1.2</v>
      </c>
      <c r="F344" s="21"/>
      <c r="G344" s="20" t="str">
        <f>Source!DI471</f>
        <v/>
      </c>
      <c r="H344" s="9">
        <f>Source!AV471</f>
        <v>1</v>
      </c>
      <c r="I344" s="9"/>
      <c r="J344" s="21"/>
      <c r="K344" s="21">
        <f>Source!U471</f>
        <v>1.2</v>
      </c>
    </row>
    <row r="345" spans="1:22" ht="15" x14ac:dyDescent="0.25">
      <c r="A345" s="26"/>
      <c r="B345" s="26"/>
      <c r="C345" s="26"/>
      <c r="D345" s="26"/>
      <c r="E345" s="26"/>
      <c r="F345" s="26"/>
      <c r="G345" s="26"/>
      <c r="H345" s="26"/>
      <c r="I345" s="54">
        <f>J340+J341+J342+J343</f>
        <v>1336.1100000000001</v>
      </c>
      <c r="J345" s="54"/>
      <c r="K345" s="27">
        <f>IF(Source!I471&lt;&gt;0, ROUND(I345/Source!I471, 2), 0)</f>
        <v>1336.11</v>
      </c>
      <c r="P345" s="24">
        <f>I345</f>
        <v>1336.1100000000001</v>
      </c>
    </row>
    <row r="346" spans="1:22" ht="42.75" x14ac:dyDescent="0.2">
      <c r="A346" s="18">
        <v>33</v>
      </c>
      <c r="B346" s="18" t="str">
        <f>Source!F473</f>
        <v>1.21-2303-18-1/1</v>
      </c>
      <c r="C346" s="18" t="str">
        <f>Source!G473</f>
        <v>Техническое обслуживание переключателя универсального, число секций до 8</v>
      </c>
      <c r="D346" s="19" t="str">
        <f>Source!H473</f>
        <v>шт.</v>
      </c>
      <c r="E346" s="9">
        <f>Source!I473</f>
        <v>1</v>
      </c>
      <c r="F346" s="21"/>
      <c r="G346" s="20"/>
      <c r="H346" s="9"/>
      <c r="I346" s="9"/>
      <c r="J346" s="21"/>
      <c r="K346" s="21"/>
      <c r="Q346">
        <f>ROUND((Source!BZ473/100)*ROUND((Source!AF473*Source!AV473)*Source!I473, 2), 2)</f>
        <v>129.68</v>
      </c>
      <c r="R346">
        <f>Source!X473</f>
        <v>129.68</v>
      </c>
      <c r="S346">
        <f>ROUND((Source!CA473/100)*ROUND((Source!AF473*Source!AV473)*Source!I473, 2), 2)</f>
        <v>18.53</v>
      </c>
      <c r="T346">
        <f>Source!Y473</f>
        <v>18.53</v>
      </c>
      <c r="U346">
        <f>ROUND((175/100)*ROUND((Source!AE473*Source!AV473)*Source!I473, 2), 2)</f>
        <v>0</v>
      </c>
      <c r="V346">
        <f>ROUND((108/100)*ROUND(Source!CS473*Source!I473, 2), 2)</f>
        <v>0</v>
      </c>
    </row>
    <row r="347" spans="1:22" ht="14.25" x14ac:dyDescent="0.2">
      <c r="A347" s="18"/>
      <c r="B347" s="18"/>
      <c r="C347" s="18" t="s">
        <v>738</v>
      </c>
      <c r="D347" s="19"/>
      <c r="E347" s="9"/>
      <c r="F347" s="21">
        <f>Source!AO473</f>
        <v>185.25</v>
      </c>
      <c r="G347" s="20" t="str">
        <f>Source!DG473</f>
        <v/>
      </c>
      <c r="H347" s="9">
        <f>Source!AV473</f>
        <v>1</v>
      </c>
      <c r="I347" s="9">
        <f>IF(Source!BA473&lt;&gt; 0, Source!BA473, 1)</f>
        <v>1</v>
      </c>
      <c r="J347" s="21">
        <f>Source!S473</f>
        <v>185.25</v>
      </c>
      <c r="K347" s="21"/>
    </row>
    <row r="348" spans="1:22" ht="14.25" x14ac:dyDescent="0.2">
      <c r="A348" s="18"/>
      <c r="B348" s="18"/>
      <c r="C348" s="18" t="s">
        <v>742</v>
      </c>
      <c r="D348" s="19" t="s">
        <v>743</v>
      </c>
      <c r="E348" s="9">
        <f>Source!AT473</f>
        <v>70</v>
      </c>
      <c r="F348" s="21"/>
      <c r="G348" s="20"/>
      <c r="H348" s="9"/>
      <c r="I348" s="9"/>
      <c r="J348" s="21">
        <f>SUM(R346:R347)</f>
        <v>129.68</v>
      </c>
      <c r="K348" s="21"/>
    </row>
    <row r="349" spans="1:22" ht="14.25" x14ac:dyDescent="0.2">
      <c r="A349" s="18"/>
      <c r="B349" s="18"/>
      <c r="C349" s="18" t="s">
        <v>744</v>
      </c>
      <c r="D349" s="19" t="s">
        <v>743</v>
      </c>
      <c r="E349" s="9">
        <f>Source!AU473</f>
        <v>10</v>
      </c>
      <c r="F349" s="21"/>
      <c r="G349" s="20"/>
      <c r="H349" s="9"/>
      <c r="I349" s="9"/>
      <c r="J349" s="21">
        <f>SUM(T346:T348)</f>
        <v>18.53</v>
      </c>
      <c r="K349" s="21"/>
    </row>
    <row r="350" spans="1:22" ht="14.25" x14ac:dyDescent="0.2">
      <c r="A350" s="18"/>
      <c r="B350" s="18"/>
      <c r="C350" s="18" t="s">
        <v>746</v>
      </c>
      <c r="D350" s="19" t="s">
        <v>747</v>
      </c>
      <c r="E350" s="9">
        <f>Source!AQ473</f>
        <v>0.3</v>
      </c>
      <c r="F350" s="21"/>
      <c r="G350" s="20" t="str">
        <f>Source!DI473</f>
        <v/>
      </c>
      <c r="H350" s="9">
        <f>Source!AV473</f>
        <v>1</v>
      </c>
      <c r="I350" s="9"/>
      <c r="J350" s="21"/>
      <c r="K350" s="21">
        <f>Source!U473</f>
        <v>0.3</v>
      </c>
    </row>
    <row r="351" spans="1:22" ht="15" x14ac:dyDescent="0.25">
      <c r="A351" s="26"/>
      <c r="B351" s="26"/>
      <c r="C351" s="26"/>
      <c r="D351" s="26"/>
      <c r="E351" s="26"/>
      <c r="F351" s="26"/>
      <c r="G351" s="26"/>
      <c r="H351" s="26"/>
      <c r="I351" s="54">
        <f>J347+J348+J349</f>
        <v>333.46000000000004</v>
      </c>
      <c r="J351" s="54"/>
      <c r="K351" s="27">
        <f>IF(Source!I473&lt;&gt;0, ROUND(I351/Source!I473, 2), 0)</f>
        <v>333.46</v>
      </c>
      <c r="P351" s="24">
        <f>I351</f>
        <v>333.46000000000004</v>
      </c>
    </row>
    <row r="352" spans="1:22" ht="42.75" x14ac:dyDescent="0.2">
      <c r="A352" s="18">
        <v>34</v>
      </c>
      <c r="B352" s="18" t="str">
        <f>Source!F474</f>
        <v>1.23-2203-3-1/1</v>
      </c>
      <c r="C352" s="18" t="str">
        <f>Source!G474</f>
        <v>Техническое обслуживание светосигнальной арматуры с лампой накаливания, светодиодом</v>
      </c>
      <c r="D352" s="19" t="str">
        <f>Source!H474</f>
        <v>10 шт.</v>
      </c>
      <c r="E352" s="9">
        <f>Source!I474</f>
        <v>0.2</v>
      </c>
      <c r="F352" s="21"/>
      <c r="G352" s="20"/>
      <c r="H352" s="9"/>
      <c r="I352" s="9"/>
      <c r="J352" s="21"/>
      <c r="K352" s="21"/>
      <c r="Q352">
        <f>ROUND((Source!BZ474/100)*ROUND((Source!AF474*Source!AV474)*Source!I474, 2), 2)</f>
        <v>238.45</v>
      </c>
      <c r="R352">
        <f>Source!X474</f>
        <v>238.45</v>
      </c>
      <c r="S352">
        <f>ROUND((Source!CA474/100)*ROUND((Source!AF474*Source!AV474)*Source!I474, 2), 2)</f>
        <v>34.06</v>
      </c>
      <c r="T352">
        <f>Source!Y474</f>
        <v>34.06</v>
      </c>
      <c r="U352">
        <f>ROUND((175/100)*ROUND((Source!AE474*Source!AV474)*Source!I474, 2), 2)</f>
        <v>0</v>
      </c>
      <c r="V352">
        <f>ROUND((108/100)*ROUND(Source!CS474*Source!I474, 2), 2)</f>
        <v>0</v>
      </c>
    </row>
    <row r="353" spans="1:22" x14ac:dyDescent="0.2">
      <c r="C353" s="22" t="str">
        <f>"Объем: "&amp;Source!I474&amp;"=2/"&amp;"10"</f>
        <v>Объем: 0,2=2/10</v>
      </c>
    </row>
    <row r="354" spans="1:22" ht="14.25" x14ac:dyDescent="0.2">
      <c r="A354" s="18"/>
      <c r="B354" s="18"/>
      <c r="C354" s="18" t="s">
        <v>738</v>
      </c>
      <c r="D354" s="19"/>
      <c r="E354" s="9"/>
      <c r="F354" s="21">
        <f>Source!AO474</f>
        <v>1703.18</v>
      </c>
      <c r="G354" s="20" t="str">
        <f>Source!DG474</f>
        <v/>
      </c>
      <c r="H354" s="9">
        <f>Source!AV474</f>
        <v>1</v>
      </c>
      <c r="I354" s="9">
        <f>IF(Source!BA474&lt;&gt; 0, Source!BA474, 1)</f>
        <v>1</v>
      </c>
      <c r="J354" s="21">
        <f>Source!S474</f>
        <v>340.64</v>
      </c>
      <c r="K354" s="21"/>
    </row>
    <row r="355" spans="1:22" ht="14.25" x14ac:dyDescent="0.2">
      <c r="A355" s="18"/>
      <c r="B355" s="18"/>
      <c r="C355" s="18" t="s">
        <v>741</v>
      </c>
      <c r="D355" s="19"/>
      <c r="E355" s="9"/>
      <c r="F355" s="21">
        <f>Source!AL474</f>
        <v>80.67</v>
      </c>
      <c r="G355" s="20" t="str">
        <f>Source!DD474</f>
        <v/>
      </c>
      <c r="H355" s="9">
        <f>Source!AW474</f>
        <v>1</v>
      </c>
      <c r="I355" s="9">
        <f>IF(Source!BC474&lt;&gt; 0, Source!BC474, 1)</f>
        <v>1</v>
      </c>
      <c r="J355" s="21">
        <f>Source!P474</f>
        <v>16.13</v>
      </c>
      <c r="K355" s="21"/>
    </row>
    <row r="356" spans="1:22" ht="14.25" x14ac:dyDescent="0.2">
      <c r="A356" s="18"/>
      <c r="B356" s="18"/>
      <c r="C356" s="18" t="s">
        <v>742</v>
      </c>
      <c r="D356" s="19" t="s">
        <v>743</v>
      </c>
      <c r="E356" s="9">
        <f>Source!AT474</f>
        <v>70</v>
      </c>
      <c r="F356" s="21"/>
      <c r="G356" s="20"/>
      <c r="H356" s="9"/>
      <c r="I356" s="9"/>
      <c r="J356" s="21">
        <f>SUM(R352:R355)</f>
        <v>238.45</v>
      </c>
      <c r="K356" s="21"/>
    </row>
    <row r="357" spans="1:22" ht="14.25" x14ac:dyDescent="0.2">
      <c r="A357" s="18"/>
      <c r="B357" s="18"/>
      <c r="C357" s="18" t="s">
        <v>744</v>
      </c>
      <c r="D357" s="19" t="s">
        <v>743</v>
      </c>
      <c r="E357" s="9">
        <f>Source!AU474</f>
        <v>10</v>
      </c>
      <c r="F357" s="21"/>
      <c r="G357" s="20"/>
      <c r="H357" s="9"/>
      <c r="I357" s="9"/>
      <c r="J357" s="21">
        <f>SUM(T352:T356)</f>
        <v>34.06</v>
      </c>
      <c r="K357" s="21"/>
    </row>
    <row r="358" spans="1:22" ht="14.25" x14ac:dyDescent="0.2">
      <c r="A358" s="18"/>
      <c r="B358" s="18"/>
      <c r="C358" s="18" t="s">
        <v>746</v>
      </c>
      <c r="D358" s="19" t="s">
        <v>747</v>
      </c>
      <c r="E358" s="9">
        <f>Source!AQ474</f>
        <v>2.4</v>
      </c>
      <c r="F358" s="21"/>
      <c r="G358" s="20" t="str">
        <f>Source!DI474</f>
        <v/>
      </c>
      <c r="H358" s="9">
        <f>Source!AV474</f>
        <v>1</v>
      </c>
      <c r="I358" s="9"/>
      <c r="J358" s="21"/>
      <c r="K358" s="21">
        <f>Source!U474</f>
        <v>0.48</v>
      </c>
    </row>
    <row r="359" spans="1:22" ht="15" x14ac:dyDescent="0.25">
      <c r="A359" s="26"/>
      <c r="B359" s="26"/>
      <c r="C359" s="26"/>
      <c r="D359" s="26"/>
      <c r="E359" s="26"/>
      <c r="F359" s="26"/>
      <c r="G359" s="26"/>
      <c r="H359" s="26"/>
      <c r="I359" s="54">
        <f>J354+J355+J356+J357</f>
        <v>629.28</v>
      </c>
      <c r="J359" s="54"/>
      <c r="K359" s="27">
        <f>IF(Source!I474&lt;&gt;0, ROUND(I359/Source!I474, 2), 0)</f>
        <v>3146.4</v>
      </c>
      <c r="P359" s="24">
        <f>I359</f>
        <v>629.28</v>
      </c>
    </row>
    <row r="360" spans="1:22" ht="114" x14ac:dyDescent="0.2">
      <c r="A360" s="18">
        <v>35</v>
      </c>
      <c r="B360" s="18" t="str">
        <f>Source!F475</f>
        <v>1.20-2103-24-1/1</v>
      </c>
      <c r="C360" s="18" t="str">
        <f>Source!G475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D360" s="19" t="str">
        <f>Source!H475</f>
        <v>шт.</v>
      </c>
      <c r="E360" s="9">
        <f>Source!I475</f>
        <v>48</v>
      </c>
      <c r="F360" s="21"/>
      <c r="G360" s="20"/>
      <c r="H360" s="9"/>
      <c r="I360" s="9"/>
      <c r="J360" s="21"/>
      <c r="K360" s="21"/>
      <c r="Q360">
        <f>ROUND((Source!BZ475/100)*ROUND((Source!AF475*Source!AV475)*Source!I475, 2), 2)</f>
        <v>5666.64</v>
      </c>
      <c r="R360">
        <f>Source!X475</f>
        <v>5666.64</v>
      </c>
      <c r="S360">
        <f>ROUND((Source!CA475/100)*ROUND((Source!AF475*Source!AV475)*Source!I475, 2), 2)</f>
        <v>809.52</v>
      </c>
      <c r="T360">
        <f>Source!Y475</f>
        <v>809.52</v>
      </c>
      <c r="U360">
        <f>ROUND((175/100)*ROUND((Source!AE475*Source!AV475)*Source!I475, 2), 2)</f>
        <v>0</v>
      </c>
      <c r="V360">
        <f>ROUND((108/100)*ROUND(Source!CS475*Source!I475, 2), 2)</f>
        <v>0</v>
      </c>
    </row>
    <row r="361" spans="1:22" ht="14.25" x14ac:dyDescent="0.2">
      <c r="A361" s="18"/>
      <c r="B361" s="18"/>
      <c r="C361" s="18" t="s">
        <v>738</v>
      </c>
      <c r="D361" s="19"/>
      <c r="E361" s="9"/>
      <c r="F361" s="21">
        <f>Source!AO475</f>
        <v>168.65</v>
      </c>
      <c r="G361" s="20" t="str">
        <f>Source!DG475</f>
        <v/>
      </c>
      <c r="H361" s="9">
        <f>Source!AV475</f>
        <v>1</v>
      </c>
      <c r="I361" s="9">
        <f>IF(Source!BA475&lt;&gt; 0, Source!BA475, 1)</f>
        <v>1</v>
      </c>
      <c r="J361" s="21">
        <f>Source!S475</f>
        <v>8095.2</v>
      </c>
      <c r="K361" s="21"/>
    </row>
    <row r="362" spans="1:22" ht="14.25" x14ac:dyDescent="0.2">
      <c r="A362" s="18"/>
      <c r="B362" s="18"/>
      <c r="C362" s="18" t="s">
        <v>741</v>
      </c>
      <c r="D362" s="19"/>
      <c r="E362" s="9"/>
      <c r="F362" s="21">
        <f>Source!AL475</f>
        <v>0.63</v>
      </c>
      <c r="G362" s="20" t="str">
        <f>Source!DD475</f>
        <v/>
      </c>
      <c r="H362" s="9">
        <f>Source!AW475</f>
        <v>1</v>
      </c>
      <c r="I362" s="9">
        <f>IF(Source!BC475&lt;&gt; 0, Source!BC475, 1)</f>
        <v>1</v>
      </c>
      <c r="J362" s="21">
        <f>Source!P475</f>
        <v>30.24</v>
      </c>
      <c r="K362" s="21"/>
    </row>
    <row r="363" spans="1:22" ht="14.25" x14ac:dyDescent="0.2">
      <c r="A363" s="18"/>
      <c r="B363" s="18"/>
      <c r="C363" s="18" t="s">
        <v>742</v>
      </c>
      <c r="D363" s="19" t="s">
        <v>743</v>
      </c>
      <c r="E363" s="9">
        <f>Source!AT475</f>
        <v>70</v>
      </c>
      <c r="F363" s="21"/>
      <c r="G363" s="20"/>
      <c r="H363" s="9"/>
      <c r="I363" s="9"/>
      <c r="J363" s="21">
        <f>SUM(R360:R362)</f>
        <v>5666.64</v>
      </c>
      <c r="K363" s="21"/>
    </row>
    <row r="364" spans="1:22" ht="14.25" x14ac:dyDescent="0.2">
      <c r="A364" s="18"/>
      <c r="B364" s="18"/>
      <c r="C364" s="18" t="s">
        <v>744</v>
      </c>
      <c r="D364" s="19" t="s">
        <v>743</v>
      </c>
      <c r="E364" s="9">
        <f>Source!AU475</f>
        <v>10</v>
      </c>
      <c r="F364" s="21"/>
      <c r="G364" s="20"/>
      <c r="H364" s="9"/>
      <c r="I364" s="9"/>
      <c r="J364" s="21">
        <f>SUM(T360:T363)</f>
        <v>809.52</v>
      </c>
      <c r="K364" s="21"/>
    </row>
    <row r="365" spans="1:22" ht="14.25" x14ac:dyDescent="0.2">
      <c r="A365" s="18"/>
      <c r="B365" s="18"/>
      <c r="C365" s="18" t="s">
        <v>746</v>
      </c>
      <c r="D365" s="19" t="s">
        <v>747</v>
      </c>
      <c r="E365" s="9">
        <f>Source!AQ475</f>
        <v>0.3</v>
      </c>
      <c r="F365" s="21"/>
      <c r="G365" s="20" t="str">
        <f>Source!DI475</f>
        <v/>
      </c>
      <c r="H365" s="9">
        <f>Source!AV475</f>
        <v>1</v>
      </c>
      <c r="I365" s="9"/>
      <c r="J365" s="21"/>
      <c r="K365" s="21">
        <f>Source!U475</f>
        <v>14.399999999999999</v>
      </c>
    </row>
    <row r="366" spans="1:22" ht="15" x14ac:dyDescent="0.25">
      <c r="A366" s="26"/>
      <c r="B366" s="26"/>
      <c r="C366" s="26"/>
      <c r="D366" s="26"/>
      <c r="E366" s="26"/>
      <c r="F366" s="26"/>
      <c r="G366" s="26"/>
      <c r="H366" s="26"/>
      <c r="I366" s="54">
        <f>J361+J362+J363+J364</f>
        <v>14601.6</v>
      </c>
      <c r="J366" s="54"/>
      <c r="K366" s="27">
        <f>IF(Source!I475&lt;&gt;0, ROUND(I366/Source!I475, 2), 0)</f>
        <v>304.2</v>
      </c>
      <c r="P366" s="24">
        <f>I366</f>
        <v>14601.6</v>
      </c>
    </row>
    <row r="367" spans="1:22" ht="99.75" x14ac:dyDescent="0.2">
      <c r="A367" s="18">
        <v>36</v>
      </c>
      <c r="B367" s="18" t="str">
        <f>Source!F476</f>
        <v>1.20-2103-25-1/1</v>
      </c>
      <c r="C367" s="18" t="str">
        <f>Source!G476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D367" s="19" t="str">
        <f>Source!H476</f>
        <v>шт.</v>
      </c>
      <c r="E367" s="9">
        <f>Source!I476</f>
        <v>3</v>
      </c>
      <c r="F367" s="21"/>
      <c r="G367" s="20"/>
      <c r="H367" s="9"/>
      <c r="I367" s="9"/>
      <c r="J367" s="21"/>
      <c r="K367" s="21"/>
      <c r="Q367">
        <f>ROUND((Source!BZ476/100)*ROUND((Source!AF476*Source!AV476)*Source!I476, 2), 2)</f>
        <v>212.5</v>
      </c>
      <c r="R367">
        <f>Source!X476</f>
        <v>212.5</v>
      </c>
      <c r="S367">
        <f>ROUND((Source!CA476/100)*ROUND((Source!AF476*Source!AV476)*Source!I476, 2), 2)</f>
        <v>30.36</v>
      </c>
      <c r="T367">
        <f>Source!Y476</f>
        <v>30.36</v>
      </c>
      <c r="U367">
        <f>ROUND((175/100)*ROUND((Source!AE476*Source!AV476)*Source!I476, 2), 2)</f>
        <v>0</v>
      </c>
      <c r="V367">
        <f>ROUND((108/100)*ROUND(Source!CS476*Source!I476, 2), 2)</f>
        <v>0</v>
      </c>
    </row>
    <row r="368" spans="1:22" ht="14.25" x14ac:dyDescent="0.2">
      <c r="A368" s="18"/>
      <c r="B368" s="18"/>
      <c r="C368" s="18" t="s">
        <v>738</v>
      </c>
      <c r="D368" s="19"/>
      <c r="E368" s="9"/>
      <c r="F368" s="21">
        <f>Source!AO476</f>
        <v>101.19</v>
      </c>
      <c r="G368" s="20" t="str">
        <f>Source!DG476</f>
        <v/>
      </c>
      <c r="H368" s="9">
        <f>Source!AV476</f>
        <v>1</v>
      </c>
      <c r="I368" s="9">
        <f>IF(Source!BA476&lt;&gt; 0, Source!BA476, 1)</f>
        <v>1</v>
      </c>
      <c r="J368" s="21">
        <f>Source!S476</f>
        <v>303.57</v>
      </c>
      <c r="K368" s="21"/>
    </row>
    <row r="369" spans="1:22" ht="14.25" x14ac:dyDescent="0.2">
      <c r="A369" s="18"/>
      <c r="B369" s="18"/>
      <c r="C369" s="18" t="s">
        <v>741</v>
      </c>
      <c r="D369" s="19"/>
      <c r="E369" s="9"/>
      <c r="F369" s="21">
        <f>Source!AL476</f>
        <v>1.26</v>
      </c>
      <c r="G369" s="20" t="str">
        <f>Source!DD476</f>
        <v/>
      </c>
      <c r="H369" s="9">
        <f>Source!AW476</f>
        <v>1</v>
      </c>
      <c r="I369" s="9">
        <f>IF(Source!BC476&lt;&gt; 0, Source!BC476, 1)</f>
        <v>1</v>
      </c>
      <c r="J369" s="21">
        <f>Source!P476</f>
        <v>3.78</v>
      </c>
      <c r="K369" s="21"/>
    </row>
    <row r="370" spans="1:22" ht="14.25" x14ac:dyDescent="0.2">
      <c r="A370" s="18"/>
      <c r="B370" s="18"/>
      <c r="C370" s="18" t="s">
        <v>742</v>
      </c>
      <c r="D370" s="19" t="s">
        <v>743</v>
      </c>
      <c r="E370" s="9">
        <f>Source!AT476</f>
        <v>70</v>
      </c>
      <c r="F370" s="21"/>
      <c r="G370" s="20"/>
      <c r="H370" s="9"/>
      <c r="I370" s="9"/>
      <c r="J370" s="21">
        <f>SUM(R367:R369)</f>
        <v>212.5</v>
      </c>
      <c r="K370" s="21"/>
    </row>
    <row r="371" spans="1:22" ht="14.25" x14ac:dyDescent="0.2">
      <c r="A371" s="18"/>
      <c r="B371" s="18"/>
      <c r="C371" s="18" t="s">
        <v>744</v>
      </c>
      <c r="D371" s="19" t="s">
        <v>743</v>
      </c>
      <c r="E371" s="9">
        <f>Source!AU476</f>
        <v>10</v>
      </c>
      <c r="F371" s="21"/>
      <c r="G371" s="20"/>
      <c r="H371" s="9"/>
      <c r="I371" s="9"/>
      <c r="J371" s="21">
        <f>SUM(T367:T370)</f>
        <v>30.36</v>
      </c>
      <c r="K371" s="21"/>
    </row>
    <row r="372" spans="1:22" ht="14.25" x14ac:dyDescent="0.2">
      <c r="A372" s="18"/>
      <c r="B372" s="18"/>
      <c r="C372" s="18" t="s">
        <v>746</v>
      </c>
      <c r="D372" s="19" t="s">
        <v>747</v>
      </c>
      <c r="E372" s="9">
        <f>Source!AQ476</f>
        <v>0.18</v>
      </c>
      <c r="F372" s="21"/>
      <c r="G372" s="20" t="str">
        <f>Source!DI476</f>
        <v/>
      </c>
      <c r="H372" s="9">
        <f>Source!AV476</f>
        <v>1</v>
      </c>
      <c r="I372" s="9"/>
      <c r="J372" s="21"/>
      <c r="K372" s="21">
        <f>Source!U476</f>
        <v>0.54</v>
      </c>
    </row>
    <row r="373" spans="1:22" ht="15" x14ac:dyDescent="0.25">
      <c r="A373" s="26"/>
      <c r="B373" s="26"/>
      <c r="C373" s="26"/>
      <c r="D373" s="26"/>
      <c r="E373" s="26"/>
      <c r="F373" s="26"/>
      <c r="G373" s="26"/>
      <c r="H373" s="26"/>
      <c r="I373" s="54">
        <f>J368+J369+J370+J371</f>
        <v>550.20999999999992</v>
      </c>
      <c r="J373" s="54"/>
      <c r="K373" s="27">
        <f>IF(Source!I476&lt;&gt;0, ROUND(I373/Source!I476, 2), 0)</f>
        <v>183.4</v>
      </c>
      <c r="P373" s="24">
        <f>I373</f>
        <v>550.20999999999992</v>
      </c>
    </row>
    <row r="374" spans="1:22" ht="57" x14ac:dyDescent="0.2">
      <c r="A374" s="18">
        <v>37</v>
      </c>
      <c r="B374" s="18" t="str">
        <f>Source!F478</f>
        <v>1.21-2103-9-2/1</v>
      </c>
      <c r="C374" s="18" t="str">
        <f>Source!G478</f>
        <v>Техническое обслуживание силовых сетей, проложенных по кирпичным и бетонным основаниям, провод сечением 3х1,5-6 мм2</v>
      </c>
      <c r="D374" s="19" t="str">
        <f>Source!H478</f>
        <v>100 м</v>
      </c>
      <c r="E374" s="9">
        <f>Source!I478</f>
        <v>0.1202</v>
      </c>
      <c r="F374" s="21"/>
      <c r="G374" s="20"/>
      <c r="H374" s="9"/>
      <c r="I374" s="9"/>
      <c r="J374" s="21"/>
      <c r="K374" s="21"/>
      <c r="Q374">
        <f>ROUND((Source!BZ478/100)*ROUND((Source!AF478*Source!AV478)*Source!I478, 2), 2)</f>
        <v>450.42</v>
      </c>
      <c r="R374">
        <f>Source!X478</f>
        <v>450.42</v>
      </c>
      <c r="S374">
        <f>ROUND((Source!CA478/100)*ROUND((Source!AF478*Source!AV478)*Source!I478, 2), 2)</f>
        <v>64.349999999999994</v>
      </c>
      <c r="T374">
        <f>Source!Y478</f>
        <v>64.349999999999994</v>
      </c>
      <c r="U374">
        <f>ROUND((175/100)*ROUND((Source!AE478*Source!AV478)*Source!I478, 2), 2)</f>
        <v>0</v>
      </c>
      <c r="V374">
        <f>ROUND((108/100)*ROUND(Source!CS478*Source!I478, 2), 2)</f>
        <v>0</v>
      </c>
    </row>
    <row r="375" spans="1:22" x14ac:dyDescent="0.2">
      <c r="C375" s="22" t="str">
        <f>"Объем: "&amp;Source!I478&amp;"=(20+"&amp;"571+"&amp;"10)*"&amp;"0,2*"&amp;"0,1/"&amp;"100"</f>
        <v>Объем: 0,1202=(20+571+10)*0,2*0,1/100</v>
      </c>
    </row>
    <row r="376" spans="1:22" ht="14.25" x14ac:dyDescent="0.2">
      <c r="A376" s="18"/>
      <c r="B376" s="18"/>
      <c r="C376" s="18" t="s">
        <v>738</v>
      </c>
      <c r="D376" s="19"/>
      <c r="E376" s="9"/>
      <c r="F376" s="21">
        <f>Source!AO478</f>
        <v>5353.15</v>
      </c>
      <c r="G376" s="20" t="str">
        <f>Source!DG478</f>
        <v/>
      </c>
      <c r="H376" s="9">
        <f>Source!AV478</f>
        <v>1</v>
      </c>
      <c r="I376" s="9">
        <f>IF(Source!BA478&lt;&gt; 0, Source!BA478, 1)</f>
        <v>1</v>
      </c>
      <c r="J376" s="21">
        <f>Source!S478</f>
        <v>643.45000000000005</v>
      </c>
      <c r="K376" s="21"/>
    </row>
    <row r="377" spans="1:22" ht="14.25" x14ac:dyDescent="0.2">
      <c r="A377" s="18"/>
      <c r="B377" s="18"/>
      <c r="C377" s="18" t="s">
        <v>741</v>
      </c>
      <c r="D377" s="19"/>
      <c r="E377" s="9"/>
      <c r="F377" s="21">
        <f>Source!AL478</f>
        <v>22.51</v>
      </c>
      <c r="G377" s="20" t="str">
        <f>Source!DD478</f>
        <v/>
      </c>
      <c r="H377" s="9">
        <f>Source!AW478</f>
        <v>1</v>
      </c>
      <c r="I377" s="9">
        <f>IF(Source!BC478&lt;&gt; 0, Source!BC478, 1)</f>
        <v>1</v>
      </c>
      <c r="J377" s="21">
        <f>Source!P478</f>
        <v>2.71</v>
      </c>
      <c r="K377" s="21"/>
    </row>
    <row r="378" spans="1:22" ht="14.25" x14ac:dyDescent="0.2">
      <c r="A378" s="18"/>
      <c r="B378" s="18"/>
      <c r="C378" s="18" t="s">
        <v>742</v>
      </c>
      <c r="D378" s="19" t="s">
        <v>743</v>
      </c>
      <c r="E378" s="9">
        <f>Source!AT478</f>
        <v>70</v>
      </c>
      <c r="F378" s="21"/>
      <c r="G378" s="20"/>
      <c r="H378" s="9"/>
      <c r="I378" s="9"/>
      <c r="J378" s="21">
        <f>SUM(R374:R377)</f>
        <v>450.42</v>
      </c>
      <c r="K378" s="21"/>
    </row>
    <row r="379" spans="1:22" ht="14.25" x14ac:dyDescent="0.2">
      <c r="A379" s="18"/>
      <c r="B379" s="18"/>
      <c r="C379" s="18" t="s">
        <v>744</v>
      </c>
      <c r="D379" s="19" t="s">
        <v>743</v>
      </c>
      <c r="E379" s="9">
        <f>Source!AU478</f>
        <v>10</v>
      </c>
      <c r="F379" s="21"/>
      <c r="G379" s="20"/>
      <c r="H379" s="9"/>
      <c r="I379" s="9"/>
      <c r="J379" s="21">
        <f>SUM(T374:T378)</f>
        <v>64.349999999999994</v>
      </c>
      <c r="K379" s="21"/>
    </row>
    <row r="380" spans="1:22" ht="14.25" x14ac:dyDescent="0.2">
      <c r="A380" s="18"/>
      <c r="B380" s="18"/>
      <c r="C380" s="18" t="s">
        <v>746</v>
      </c>
      <c r="D380" s="19" t="s">
        <v>747</v>
      </c>
      <c r="E380" s="9">
        <f>Source!AQ478</f>
        <v>10</v>
      </c>
      <c r="F380" s="21"/>
      <c r="G380" s="20" t="str">
        <f>Source!DI478</f>
        <v/>
      </c>
      <c r="H380" s="9">
        <f>Source!AV478</f>
        <v>1</v>
      </c>
      <c r="I380" s="9"/>
      <c r="J380" s="21"/>
      <c r="K380" s="21">
        <f>Source!U478</f>
        <v>1.202</v>
      </c>
    </row>
    <row r="381" spans="1:22" ht="15" x14ac:dyDescent="0.25">
      <c r="A381" s="26"/>
      <c r="B381" s="26"/>
      <c r="C381" s="26"/>
      <c r="D381" s="26"/>
      <c r="E381" s="26"/>
      <c r="F381" s="26"/>
      <c r="G381" s="26"/>
      <c r="H381" s="26"/>
      <c r="I381" s="54">
        <f>J376+J377+J378+J379</f>
        <v>1160.93</v>
      </c>
      <c r="J381" s="54"/>
      <c r="K381" s="27">
        <f>IF(Source!I478&lt;&gt;0, ROUND(I381/Source!I478, 2), 0)</f>
        <v>9658.32</v>
      </c>
      <c r="P381" s="24">
        <f>I381</f>
        <v>1160.93</v>
      </c>
    </row>
    <row r="383" spans="1:22" ht="15" x14ac:dyDescent="0.25">
      <c r="A383" s="59" t="str">
        <f>CONCATENATE("Итого по подразделу: ",IF(Source!G482&lt;&gt;"Новый подраздел", Source!G482, ""))</f>
        <v>Итого по подразделу: Архитектурное освещение фасада</v>
      </c>
      <c r="B383" s="59"/>
      <c r="C383" s="59"/>
      <c r="D383" s="59"/>
      <c r="E383" s="59"/>
      <c r="F383" s="59"/>
      <c r="G383" s="59"/>
      <c r="H383" s="59"/>
      <c r="I383" s="57">
        <f>SUM(P324:P382)</f>
        <v>26671.119999999999</v>
      </c>
      <c r="J383" s="58"/>
      <c r="K383" s="28"/>
    </row>
    <row r="386" spans="1:22" ht="15" x14ac:dyDescent="0.25">
      <c r="A386" s="59" t="str">
        <f>CONCATENATE("Итого по разделу: ",IF(Source!G512&lt;&gt;"Новый раздел", Source!G512, ""))</f>
        <v>Итого по разделу: 4. Система электроснабжения</v>
      </c>
      <c r="B386" s="59"/>
      <c r="C386" s="59"/>
      <c r="D386" s="59"/>
      <c r="E386" s="59"/>
      <c r="F386" s="59"/>
      <c r="G386" s="59"/>
      <c r="H386" s="59"/>
      <c r="I386" s="57">
        <f>SUM(P226:P385)</f>
        <v>171437.62999999995</v>
      </c>
      <c r="J386" s="58"/>
      <c r="K386" s="28"/>
    </row>
    <row r="387" spans="1:22" hidden="1" x14ac:dyDescent="0.2"/>
    <row r="388" spans="1:22" hidden="1" x14ac:dyDescent="0.2"/>
    <row r="389" spans="1:22" ht="16.5" hidden="1" x14ac:dyDescent="0.25">
      <c r="A389" s="56" t="str">
        <f>CONCATENATE("Раздел: ",IF(Source!G542&lt;&gt;"Новый раздел", Source!G542, ""))</f>
        <v>Раздел: 5. Автоматизация и диспетчеризация</v>
      </c>
      <c r="B389" s="56"/>
      <c r="C389" s="56"/>
      <c r="D389" s="56"/>
      <c r="E389" s="56"/>
      <c r="F389" s="56"/>
      <c r="G389" s="56"/>
      <c r="H389" s="56"/>
      <c r="I389" s="56"/>
      <c r="J389" s="56"/>
      <c r="K389" s="56"/>
    </row>
    <row r="390" spans="1:22" hidden="1" x14ac:dyDescent="0.2"/>
    <row r="391" spans="1:22" ht="15" hidden="1" x14ac:dyDescent="0.25">
      <c r="A391" s="59" t="str">
        <f>CONCATENATE("Итого по разделу: ",IF(Source!G549&lt;&gt;"Новый раздел", Source!G549, ""))</f>
        <v>Итого по разделу: 5. Автоматизация и диспетчеризация</v>
      </c>
      <c r="B391" s="59"/>
      <c r="C391" s="59"/>
      <c r="D391" s="59"/>
      <c r="E391" s="59"/>
      <c r="F391" s="59"/>
      <c r="G391" s="59"/>
      <c r="H391" s="59"/>
      <c r="I391" s="57">
        <f>SUM(P389:P390)</f>
        <v>0</v>
      </c>
      <c r="J391" s="58"/>
      <c r="K391" s="28"/>
    </row>
    <row r="392" spans="1:22" hidden="1" x14ac:dyDescent="0.2"/>
    <row r="393" spans="1:22" hidden="1" x14ac:dyDescent="0.2"/>
    <row r="394" spans="1:22" ht="16.5" hidden="1" x14ac:dyDescent="0.25">
      <c r="A394" s="56" t="str">
        <f>CONCATENATE("Раздел: ",IF(Source!G579&lt;&gt;"Новый раздел", Source!G579, ""))</f>
        <v>Раздел: 5. Охранные системы</v>
      </c>
      <c r="B394" s="56"/>
      <c r="C394" s="56"/>
      <c r="D394" s="56"/>
      <c r="E394" s="56"/>
      <c r="F394" s="56"/>
      <c r="G394" s="56"/>
      <c r="H394" s="56"/>
      <c r="I394" s="56"/>
      <c r="J394" s="56"/>
      <c r="K394" s="56"/>
    </row>
    <row r="395" spans="1:22" hidden="1" x14ac:dyDescent="0.2"/>
    <row r="396" spans="1:22" ht="16.5" hidden="1" x14ac:dyDescent="0.25">
      <c r="A396" s="56" t="str">
        <f>CONCATENATE("Подраздел: ",IF(Source!G583&lt;&gt;"Новый подраздел", Source!G583, ""))</f>
        <v>Подраздел: Система охранной сигнализации</v>
      </c>
      <c r="B396" s="56"/>
      <c r="C396" s="56"/>
      <c r="D396" s="56"/>
      <c r="E396" s="56"/>
      <c r="F396" s="56"/>
      <c r="G396" s="56"/>
      <c r="H396" s="56"/>
      <c r="I396" s="56"/>
      <c r="J396" s="56"/>
      <c r="K396" s="56"/>
    </row>
    <row r="397" spans="1:22" ht="85.5" hidden="1" x14ac:dyDescent="0.2">
      <c r="A397" s="18">
        <v>38</v>
      </c>
      <c r="B397" s="18" t="str">
        <f>Source!F587</f>
        <v>1.23-2303-5-1/1</v>
      </c>
      <c r="C397" s="18" t="str">
        <f>Source!G587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</v>
      </c>
      <c r="D397" s="19" t="str">
        <f>Source!H587</f>
        <v>шт.</v>
      </c>
      <c r="E397" s="9">
        <f>Source!I587</f>
        <v>1</v>
      </c>
      <c r="F397" s="21"/>
      <c r="G397" s="20"/>
      <c r="H397" s="9"/>
      <c r="I397" s="9"/>
      <c r="J397" s="21"/>
      <c r="K397" s="21"/>
      <c r="Q397">
        <f>ROUND((Source!BZ587/100)*ROUND((Source!AF587*Source!AV587)*Source!I587, 2), 2)</f>
        <v>1142.04</v>
      </c>
      <c r="R397">
        <f>Source!X587</f>
        <v>1142.04</v>
      </c>
      <c r="S397">
        <f>ROUND((Source!CA587/100)*ROUND((Source!AF587*Source!AV587)*Source!I587, 2), 2)</f>
        <v>163.15</v>
      </c>
      <c r="T397">
        <f>Source!Y587</f>
        <v>163.15</v>
      </c>
      <c r="U397">
        <f>ROUND((175/100)*ROUND((Source!AE587*Source!AV587)*Source!I587, 2), 2)</f>
        <v>0</v>
      </c>
      <c r="V397">
        <f>ROUND((108/100)*ROUND(Source!CS587*Source!I587, 2), 2)</f>
        <v>0</v>
      </c>
    </row>
    <row r="398" spans="1:22" ht="14.25" hidden="1" x14ac:dyDescent="0.2">
      <c r="A398" s="18"/>
      <c r="B398" s="18"/>
      <c r="C398" s="18" t="s">
        <v>738</v>
      </c>
      <c r="D398" s="19"/>
      <c r="E398" s="9"/>
      <c r="F398" s="21">
        <f>Source!AO587</f>
        <v>815.74</v>
      </c>
      <c r="G398" s="20" t="str">
        <f>Source!DG587</f>
        <v>*2</v>
      </c>
      <c r="H398" s="9">
        <f>Source!AV587</f>
        <v>1</v>
      </c>
      <c r="I398" s="9">
        <f>IF(Source!BA587&lt;&gt; 0, Source!BA587, 1)</f>
        <v>1</v>
      </c>
      <c r="J398" s="21">
        <f>Source!S587</f>
        <v>1631.48</v>
      </c>
      <c r="K398" s="21"/>
    </row>
    <row r="399" spans="1:22" ht="14.25" hidden="1" x14ac:dyDescent="0.2">
      <c r="A399" s="18"/>
      <c r="B399" s="18"/>
      <c r="C399" s="18" t="s">
        <v>742</v>
      </c>
      <c r="D399" s="19" t="s">
        <v>743</v>
      </c>
      <c r="E399" s="9">
        <f>Source!AT587</f>
        <v>70</v>
      </c>
      <c r="F399" s="21"/>
      <c r="G399" s="20"/>
      <c r="H399" s="9"/>
      <c r="I399" s="9"/>
      <c r="J399" s="21">
        <f>SUM(R397:R398)</f>
        <v>1142.04</v>
      </c>
      <c r="K399" s="21"/>
    </row>
    <row r="400" spans="1:22" ht="14.25" hidden="1" x14ac:dyDescent="0.2">
      <c r="A400" s="18"/>
      <c r="B400" s="18"/>
      <c r="C400" s="18" t="s">
        <v>744</v>
      </c>
      <c r="D400" s="19" t="s">
        <v>743</v>
      </c>
      <c r="E400" s="9">
        <f>Source!AU587</f>
        <v>10</v>
      </c>
      <c r="F400" s="21"/>
      <c r="G400" s="20"/>
      <c r="H400" s="9"/>
      <c r="I400" s="9"/>
      <c r="J400" s="21">
        <f>SUM(T397:T399)</f>
        <v>163.15</v>
      </c>
      <c r="K400" s="21"/>
    </row>
    <row r="401" spans="1:22" ht="14.25" hidden="1" x14ac:dyDescent="0.2">
      <c r="A401" s="18"/>
      <c r="B401" s="18"/>
      <c r="C401" s="18" t="s">
        <v>746</v>
      </c>
      <c r="D401" s="19" t="s">
        <v>747</v>
      </c>
      <c r="E401" s="9">
        <f>Source!AQ587</f>
        <v>1.06</v>
      </c>
      <c r="F401" s="21"/>
      <c r="G401" s="20" t="str">
        <f>Source!DI587</f>
        <v>*2</v>
      </c>
      <c r="H401" s="9">
        <f>Source!AV587</f>
        <v>1</v>
      </c>
      <c r="I401" s="9"/>
      <c r="J401" s="21"/>
      <c r="K401" s="21">
        <f>Source!U587</f>
        <v>2.12</v>
      </c>
    </row>
    <row r="402" spans="1:22" ht="15" hidden="1" x14ac:dyDescent="0.25">
      <c r="A402" s="26"/>
      <c r="B402" s="26"/>
      <c r="C402" s="26"/>
      <c r="D402" s="26"/>
      <c r="E402" s="26"/>
      <c r="F402" s="26"/>
      <c r="G402" s="26"/>
      <c r="H402" s="26"/>
      <c r="I402" s="54">
        <f>J398+J399+J400</f>
        <v>2936.67</v>
      </c>
      <c r="J402" s="54"/>
      <c r="K402" s="27">
        <f>IF(Source!I587&lt;&gt;0, ROUND(I402/Source!I587, 2), 0)</f>
        <v>2936.67</v>
      </c>
      <c r="P402" s="24"/>
    </row>
    <row r="403" spans="1:22" ht="114" hidden="1" x14ac:dyDescent="0.2">
      <c r="A403" s="18">
        <v>39</v>
      </c>
      <c r="B403" s="18" t="str">
        <f>Source!F588</f>
        <v>1.23-2303-5-1/1</v>
      </c>
      <c r="C403" s="18" t="str">
        <f>Source!G588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Комплект тревожной сигнализации радиоканальный  GSN</v>
      </c>
      <c r="D403" s="19" t="str">
        <f>Source!H588</f>
        <v>шт.</v>
      </c>
      <c r="E403" s="9">
        <f>Source!I588</f>
        <v>5</v>
      </c>
      <c r="F403" s="21"/>
      <c r="G403" s="20"/>
      <c r="H403" s="9"/>
      <c r="I403" s="9"/>
      <c r="J403" s="21"/>
      <c r="K403" s="21"/>
      <c r="Q403">
        <f>ROUND((Source!BZ588/100)*ROUND((Source!AF588*Source!AV588)*Source!I588, 2), 2)</f>
        <v>5710.18</v>
      </c>
      <c r="R403">
        <f>Source!X588</f>
        <v>5710.18</v>
      </c>
      <c r="S403">
        <f>ROUND((Source!CA588/100)*ROUND((Source!AF588*Source!AV588)*Source!I588, 2), 2)</f>
        <v>815.74</v>
      </c>
      <c r="T403">
        <f>Source!Y588</f>
        <v>815.74</v>
      </c>
      <c r="U403">
        <f>ROUND((175/100)*ROUND((Source!AE588*Source!AV588)*Source!I588, 2), 2)</f>
        <v>0</v>
      </c>
      <c r="V403">
        <f>ROUND((108/100)*ROUND(Source!CS588*Source!I588, 2), 2)</f>
        <v>0</v>
      </c>
    </row>
    <row r="404" spans="1:22" ht="14.25" hidden="1" x14ac:dyDescent="0.2">
      <c r="A404" s="18"/>
      <c r="B404" s="18"/>
      <c r="C404" s="18" t="s">
        <v>738</v>
      </c>
      <c r="D404" s="19"/>
      <c r="E404" s="9"/>
      <c r="F404" s="21">
        <f>Source!AO588</f>
        <v>815.74</v>
      </c>
      <c r="G404" s="20" t="str">
        <f>Source!DG588</f>
        <v>*2</v>
      </c>
      <c r="H404" s="9">
        <f>Source!AV588</f>
        <v>1</v>
      </c>
      <c r="I404" s="9">
        <f>IF(Source!BA588&lt;&gt; 0, Source!BA588, 1)</f>
        <v>1</v>
      </c>
      <c r="J404" s="21">
        <f>Source!S588</f>
        <v>8157.4</v>
      </c>
      <c r="K404" s="21"/>
    </row>
    <row r="405" spans="1:22" ht="14.25" hidden="1" x14ac:dyDescent="0.2">
      <c r="A405" s="18"/>
      <c r="B405" s="18"/>
      <c r="C405" s="18" t="s">
        <v>742</v>
      </c>
      <c r="D405" s="19" t="s">
        <v>743</v>
      </c>
      <c r="E405" s="9">
        <f>Source!AT588</f>
        <v>70</v>
      </c>
      <c r="F405" s="21"/>
      <c r="G405" s="20"/>
      <c r="H405" s="9"/>
      <c r="I405" s="9"/>
      <c r="J405" s="21">
        <f>SUM(R403:R404)</f>
        <v>5710.18</v>
      </c>
      <c r="K405" s="21"/>
    </row>
    <row r="406" spans="1:22" ht="14.25" hidden="1" x14ac:dyDescent="0.2">
      <c r="A406" s="18"/>
      <c r="B406" s="18"/>
      <c r="C406" s="18" t="s">
        <v>744</v>
      </c>
      <c r="D406" s="19" t="s">
        <v>743</v>
      </c>
      <c r="E406" s="9">
        <f>Source!AU588</f>
        <v>10</v>
      </c>
      <c r="F406" s="21"/>
      <c r="G406" s="20"/>
      <c r="H406" s="9"/>
      <c r="I406" s="9"/>
      <c r="J406" s="21">
        <f>SUM(T403:T405)</f>
        <v>815.74</v>
      </c>
      <c r="K406" s="21"/>
    </row>
    <row r="407" spans="1:22" ht="14.25" hidden="1" x14ac:dyDescent="0.2">
      <c r="A407" s="18"/>
      <c r="B407" s="18"/>
      <c r="C407" s="18" t="s">
        <v>746</v>
      </c>
      <c r="D407" s="19" t="s">
        <v>747</v>
      </c>
      <c r="E407" s="9">
        <f>Source!AQ588</f>
        <v>1.06</v>
      </c>
      <c r="F407" s="21"/>
      <c r="G407" s="20" t="str">
        <f>Source!DI588</f>
        <v>*2</v>
      </c>
      <c r="H407" s="9">
        <f>Source!AV588</f>
        <v>1</v>
      </c>
      <c r="I407" s="9"/>
      <c r="J407" s="21"/>
      <c r="K407" s="21">
        <f>Source!U588</f>
        <v>10.600000000000001</v>
      </c>
    </row>
    <row r="408" spans="1:22" ht="15" hidden="1" x14ac:dyDescent="0.25">
      <c r="A408" s="26"/>
      <c r="B408" s="26"/>
      <c r="C408" s="26"/>
      <c r="D408" s="26"/>
      <c r="E408" s="26"/>
      <c r="F408" s="26"/>
      <c r="G408" s="26"/>
      <c r="H408" s="26"/>
      <c r="I408" s="54">
        <f>J404+J405+J406</f>
        <v>14683.32</v>
      </c>
      <c r="J408" s="54"/>
      <c r="K408" s="27">
        <f>IF(Source!I588&lt;&gt;0, ROUND(I408/Source!I588, 2), 0)</f>
        <v>2936.66</v>
      </c>
      <c r="P408" s="24"/>
    </row>
    <row r="409" spans="1:22" ht="42.75" hidden="1" x14ac:dyDescent="0.2">
      <c r="A409" s="18">
        <v>40</v>
      </c>
      <c r="B409" s="18" t="str">
        <f>Source!F589</f>
        <v>1.22-2203-72-1/1</v>
      </c>
      <c r="C409" s="18" t="str">
        <f>Source!G589</f>
        <v>Техническое обслуживание извещателя магнитоконтактного типа СМК</v>
      </c>
      <c r="D409" s="19" t="str">
        <f>Source!H589</f>
        <v>шт.</v>
      </c>
      <c r="E409" s="9">
        <f>Source!I589</f>
        <v>10</v>
      </c>
      <c r="F409" s="21"/>
      <c r="G409" s="20"/>
      <c r="H409" s="9"/>
      <c r="I409" s="9"/>
      <c r="J409" s="21"/>
      <c r="K409" s="21"/>
      <c r="Q409">
        <f>ROUND((Source!BZ589/100)*ROUND((Source!AF589*Source!AV589)*Source!I589, 2), 2)</f>
        <v>3335.22</v>
      </c>
      <c r="R409">
        <f>Source!X589</f>
        <v>3335.22</v>
      </c>
      <c r="S409">
        <f>ROUND((Source!CA589/100)*ROUND((Source!AF589*Source!AV589)*Source!I589, 2), 2)</f>
        <v>476.46</v>
      </c>
      <c r="T409">
        <f>Source!Y589</f>
        <v>476.46</v>
      </c>
      <c r="U409">
        <f>ROUND((175/100)*ROUND((Source!AE589*Source!AV589)*Source!I589, 2), 2)</f>
        <v>3469.9</v>
      </c>
      <c r="V409">
        <f>ROUND((108/100)*ROUND(Source!CS589*Source!I589, 2), 2)</f>
        <v>2141.42</v>
      </c>
    </row>
    <row r="410" spans="1:22" ht="14.25" hidden="1" x14ac:dyDescent="0.2">
      <c r="A410" s="18"/>
      <c r="B410" s="18"/>
      <c r="C410" s="18" t="s">
        <v>738</v>
      </c>
      <c r="D410" s="19"/>
      <c r="E410" s="9"/>
      <c r="F410" s="21">
        <f>Source!AO589</f>
        <v>238.23</v>
      </c>
      <c r="G410" s="20" t="str">
        <f>Source!DG589</f>
        <v>*2</v>
      </c>
      <c r="H410" s="9">
        <f>Source!AV589</f>
        <v>1</v>
      </c>
      <c r="I410" s="9">
        <f>IF(Source!BA589&lt;&gt; 0, Source!BA589, 1)</f>
        <v>1</v>
      </c>
      <c r="J410" s="21">
        <f>Source!S589</f>
        <v>4764.6000000000004</v>
      </c>
      <c r="K410" s="21"/>
    </row>
    <row r="411" spans="1:22" ht="14.25" hidden="1" x14ac:dyDescent="0.2">
      <c r="A411" s="18"/>
      <c r="B411" s="18"/>
      <c r="C411" s="18" t="s">
        <v>739</v>
      </c>
      <c r="D411" s="19"/>
      <c r="E411" s="9"/>
      <c r="F411" s="21">
        <f>Source!AM589</f>
        <v>156.36000000000001</v>
      </c>
      <c r="G411" s="20" t="str">
        <f>Source!DE589</f>
        <v>*2</v>
      </c>
      <c r="H411" s="9">
        <f>Source!AV589</f>
        <v>1</v>
      </c>
      <c r="I411" s="9">
        <f>IF(Source!BB589&lt;&gt; 0, Source!BB589, 1)</f>
        <v>1</v>
      </c>
      <c r="J411" s="21">
        <f>Source!Q589</f>
        <v>3127.2</v>
      </c>
      <c r="K411" s="21"/>
    </row>
    <row r="412" spans="1:22" ht="14.25" hidden="1" x14ac:dyDescent="0.2">
      <c r="A412" s="18"/>
      <c r="B412" s="18"/>
      <c r="C412" s="18" t="s">
        <v>740</v>
      </c>
      <c r="D412" s="19"/>
      <c r="E412" s="9"/>
      <c r="F412" s="21">
        <f>Source!AN589</f>
        <v>99.14</v>
      </c>
      <c r="G412" s="20" t="str">
        <f>Source!DF589</f>
        <v>*2</v>
      </c>
      <c r="H412" s="9">
        <f>Source!AV589</f>
        <v>1</v>
      </c>
      <c r="I412" s="9">
        <f>IF(Source!BS589&lt;&gt; 0, Source!BS589, 1)</f>
        <v>1</v>
      </c>
      <c r="J412" s="23">
        <f>Source!R589</f>
        <v>1982.8</v>
      </c>
      <c r="K412" s="21"/>
    </row>
    <row r="413" spans="1:22" ht="14.25" hidden="1" x14ac:dyDescent="0.2">
      <c r="A413" s="18"/>
      <c r="B413" s="18"/>
      <c r="C413" s="18" t="s">
        <v>741</v>
      </c>
      <c r="D413" s="19"/>
      <c r="E413" s="9"/>
      <c r="F413" s="21">
        <f>Source!AL589</f>
        <v>9.1999999999999993</v>
      </c>
      <c r="G413" s="20" t="str">
        <f>Source!DD589</f>
        <v>*2</v>
      </c>
      <c r="H413" s="9">
        <f>Source!AW589</f>
        <v>1</v>
      </c>
      <c r="I413" s="9">
        <f>IF(Source!BC589&lt;&gt; 0, Source!BC589, 1)</f>
        <v>1</v>
      </c>
      <c r="J413" s="21">
        <f>Source!P589</f>
        <v>184</v>
      </c>
      <c r="K413" s="21"/>
    </row>
    <row r="414" spans="1:22" ht="14.25" hidden="1" x14ac:dyDescent="0.2">
      <c r="A414" s="18"/>
      <c r="B414" s="18"/>
      <c r="C414" s="18" t="s">
        <v>742</v>
      </c>
      <c r="D414" s="19" t="s">
        <v>743</v>
      </c>
      <c r="E414" s="9">
        <f>Source!AT589</f>
        <v>70</v>
      </c>
      <c r="F414" s="21"/>
      <c r="G414" s="20"/>
      <c r="H414" s="9"/>
      <c r="I414" s="9"/>
      <c r="J414" s="21">
        <f>SUM(R409:R413)</f>
        <v>3335.22</v>
      </c>
      <c r="K414" s="21"/>
    </row>
    <row r="415" spans="1:22" ht="14.25" hidden="1" x14ac:dyDescent="0.2">
      <c r="A415" s="18"/>
      <c r="B415" s="18"/>
      <c r="C415" s="18" t="s">
        <v>744</v>
      </c>
      <c r="D415" s="19" t="s">
        <v>743</v>
      </c>
      <c r="E415" s="9">
        <f>Source!AU589</f>
        <v>10</v>
      </c>
      <c r="F415" s="21"/>
      <c r="G415" s="20"/>
      <c r="H415" s="9"/>
      <c r="I415" s="9"/>
      <c r="J415" s="21">
        <f>SUM(T409:T414)</f>
        <v>476.46</v>
      </c>
      <c r="K415" s="21"/>
    </row>
    <row r="416" spans="1:22" ht="14.25" hidden="1" x14ac:dyDescent="0.2">
      <c r="A416" s="18"/>
      <c r="B416" s="18"/>
      <c r="C416" s="18" t="s">
        <v>745</v>
      </c>
      <c r="D416" s="19" t="s">
        <v>743</v>
      </c>
      <c r="E416" s="9">
        <f>108</f>
        <v>108</v>
      </c>
      <c r="F416" s="21"/>
      <c r="G416" s="20"/>
      <c r="H416" s="9"/>
      <c r="I416" s="9"/>
      <c r="J416" s="21">
        <f>SUM(V409:V415)</f>
        <v>2141.42</v>
      </c>
      <c r="K416" s="21"/>
    </row>
    <row r="417" spans="1:22" ht="14.25" hidden="1" x14ac:dyDescent="0.2">
      <c r="A417" s="18"/>
      <c r="B417" s="18"/>
      <c r="C417" s="18" t="s">
        <v>746</v>
      </c>
      <c r="D417" s="19" t="s">
        <v>747</v>
      </c>
      <c r="E417" s="9">
        <f>Source!AQ589</f>
        <v>0.36</v>
      </c>
      <c r="F417" s="21"/>
      <c r="G417" s="20" t="str">
        <f>Source!DI589</f>
        <v>*2</v>
      </c>
      <c r="H417" s="9">
        <f>Source!AV589</f>
        <v>1</v>
      </c>
      <c r="I417" s="9"/>
      <c r="J417" s="21"/>
      <c r="K417" s="21">
        <f>Source!U589</f>
        <v>7.1999999999999993</v>
      </c>
    </row>
    <row r="418" spans="1:22" ht="15" hidden="1" x14ac:dyDescent="0.25">
      <c r="A418" s="26"/>
      <c r="B418" s="26"/>
      <c r="C418" s="26"/>
      <c r="D418" s="26"/>
      <c r="E418" s="26"/>
      <c r="F418" s="26"/>
      <c r="G418" s="26"/>
      <c r="H418" s="26"/>
      <c r="I418" s="54">
        <f>J410+J411+J413+J414+J415+J416</f>
        <v>14028.9</v>
      </c>
      <c r="J418" s="54"/>
      <c r="K418" s="27">
        <f>IF(Source!I589&lt;&gt;0, ROUND(I418/Source!I589, 2), 0)</f>
        <v>1402.89</v>
      </c>
      <c r="P418" s="24"/>
    </row>
    <row r="419" spans="1:22" ht="179.25" hidden="1" customHeight="1" x14ac:dyDescent="0.2">
      <c r="A419" s="18">
        <v>41</v>
      </c>
      <c r="B419" s="18" t="s">
        <v>748</v>
      </c>
      <c r="C419" s="18" t="s">
        <v>749</v>
      </c>
      <c r="D419" s="19" t="str">
        <f>Source!H590</f>
        <v>шт.</v>
      </c>
      <c r="E419" s="9">
        <f>Source!I590</f>
        <v>14</v>
      </c>
      <c r="F419" s="21"/>
      <c r="G419" s="20"/>
      <c r="H419" s="9"/>
      <c r="I419" s="9"/>
      <c r="J419" s="21"/>
      <c r="K419" s="21"/>
      <c r="Q419">
        <f>ROUND((Source!BZ590/100)*ROUND((Source!AF590*Source!AV590)*Source!I590, 2), 2)</f>
        <v>8860.24</v>
      </c>
      <c r="R419">
        <f>Source!X590</f>
        <v>8860.24</v>
      </c>
      <c r="S419">
        <f>ROUND((Source!CA590/100)*ROUND((Source!AF590*Source!AV590)*Source!I590, 2), 2)</f>
        <v>1265.75</v>
      </c>
      <c r="T419">
        <f>Source!Y590</f>
        <v>1265.75</v>
      </c>
      <c r="U419">
        <f>ROUND((175/100)*ROUND((Source!AE590*Source!AV590)*Source!I590, 2), 2)</f>
        <v>1416.94</v>
      </c>
      <c r="V419">
        <f>ROUND((108/100)*ROUND(Source!CS590*Source!I590, 2), 2)</f>
        <v>874.45</v>
      </c>
    </row>
    <row r="420" spans="1:22" ht="14.25" hidden="1" x14ac:dyDescent="0.2">
      <c r="A420" s="18"/>
      <c r="B420" s="18"/>
      <c r="C420" s="18" t="s">
        <v>738</v>
      </c>
      <c r="D420" s="19"/>
      <c r="E420" s="9"/>
      <c r="F420" s="21">
        <f>Source!AO590</f>
        <v>645.79</v>
      </c>
      <c r="G420" s="20" t="str">
        <f>Source!DG590</f>
        <v>*2)*0,70</v>
      </c>
      <c r="H420" s="9">
        <f>Source!AV590</f>
        <v>1</v>
      </c>
      <c r="I420" s="9">
        <f>IF(Source!BA590&lt;&gt; 0, Source!BA590, 1)</f>
        <v>1</v>
      </c>
      <c r="J420" s="21">
        <f>Source!S590</f>
        <v>12657.48</v>
      </c>
      <c r="K420" s="21"/>
    </row>
    <row r="421" spans="1:22" ht="14.25" hidden="1" x14ac:dyDescent="0.2">
      <c r="A421" s="18"/>
      <c r="B421" s="18"/>
      <c r="C421" s="18" t="s">
        <v>739</v>
      </c>
      <c r="D421" s="19"/>
      <c r="E421" s="9"/>
      <c r="F421" s="21">
        <f>Source!AM590</f>
        <v>65.150000000000006</v>
      </c>
      <c r="G421" s="20" t="str">
        <f>Source!DE590</f>
        <v>*2)*0,70</v>
      </c>
      <c r="H421" s="9">
        <f>Source!AV590</f>
        <v>1</v>
      </c>
      <c r="I421" s="9">
        <f>IF(Source!BB590&lt;&gt; 0, Source!BB590, 1)</f>
        <v>1</v>
      </c>
      <c r="J421" s="21">
        <f>Source!Q590</f>
        <v>1276.94</v>
      </c>
      <c r="K421" s="21"/>
    </row>
    <row r="422" spans="1:22" ht="14.25" hidden="1" x14ac:dyDescent="0.2">
      <c r="A422" s="18"/>
      <c r="B422" s="18"/>
      <c r="C422" s="18" t="s">
        <v>740</v>
      </c>
      <c r="D422" s="19"/>
      <c r="E422" s="9"/>
      <c r="F422" s="21">
        <f>Source!AN590</f>
        <v>41.31</v>
      </c>
      <c r="G422" s="20" t="str">
        <f>Source!DF590</f>
        <v>*2)*0,70</v>
      </c>
      <c r="H422" s="9">
        <f>Source!AV590</f>
        <v>1</v>
      </c>
      <c r="I422" s="9">
        <f>IF(Source!BS590&lt;&gt; 0, Source!BS590, 1)</f>
        <v>1</v>
      </c>
      <c r="J422" s="23">
        <f>Source!R590</f>
        <v>809.68</v>
      </c>
      <c r="K422" s="21"/>
    </row>
    <row r="423" spans="1:22" ht="14.25" hidden="1" x14ac:dyDescent="0.2">
      <c r="A423" s="18"/>
      <c r="B423" s="18"/>
      <c r="C423" s="18" t="s">
        <v>741</v>
      </c>
      <c r="D423" s="19"/>
      <c r="E423" s="9"/>
      <c r="F423" s="21">
        <f>Source!AL590</f>
        <v>3.06</v>
      </c>
      <c r="G423" s="20" t="str">
        <f>Source!DD590</f>
        <v>*2)*1</v>
      </c>
      <c r="H423" s="9">
        <f>Source!AW590</f>
        <v>1</v>
      </c>
      <c r="I423" s="9">
        <f>IF(Source!BC590&lt;&gt; 0, Source!BC590, 1)</f>
        <v>1</v>
      </c>
      <c r="J423" s="21">
        <f>Source!P590</f>
        <v>85.68</v>
      </c>
      <c r="K423" s="21"/>
    </row>
    <row r="424" spans="1:22" ht="14.25" hidden="1" x14ac:dyDescent="0.2">
      <c r="A424" s="18"/>
      <c r="B424" s="18"/>
      <c r="C424" s="18" t="s">
        <v>742</v>
      </c>
      <c r="D424" s="19" t="s">
        <v>743</v>
      </c>
      <c r="E424" s="9">
        <f>Source!AT590</f>
        <v>70</v>
      </c>
      <c r="F424" s="21"/>
      <c r="G424" s="20"/>
      <c r="H424" s="9"/>
      <c r="I424" s="9"/>
      <c r="J424" s="21">
        <f>SUM(R419:R423)</f>
        <v>8860.24</v>
      </c>
      <c r="K424" s="21"/>
    </row>
    <row r="425" spans="1:22" ht="14.25" hidden="1" x14ac:dyDescent="0.2">
      <c r="A425" s="18"/>
      <c r="B425" s="18"/>
      <c r="C425" s="18" t="s">
        <v>744</v>
      </c>
      <c r="D425" s="19" t="s">
        <v>743</v>
      </c>
      <c r="E425" s="9">
        <f>Source!AU590</f>
        <v>10</v>
      </c>
      <c r="F425" s="21"/>
      <c r="G425" s="20"/>
      <c r="H425" s="9"/>
      <c r="I425" s="9"/>
      <c r="J425" s="21">
        <f>SUM(T419:T424)</f>
        <v>1265.75</v>
      </c>
      <c r="K425" s="21"/>
    </row>
    <row r="426" spans="1:22" ht="14.25" hidden="1" x14ac:dyDescent="0.2">
      <c r="A426" s="18"/>
      <c r="B426" s="18"/>
      <c r="C426" s="18" t="s">
        <v>745</v>
      </c>
      <c r="D426" s="19" t="s">
        <v>743</v>
      </c>
      <c r="E426" s="9">
        <f>108</f>
        <v>108</v>
      </c>
      <c r="F426" s="21"/>
      <c r="G426" s="20"/>
      <c r="H426" s="9"/>
      <c r="I426" s="9"/>
      <c r="J426" s="21">
        <f>SUM(V419:V425)</f>
        <v>874.45</v>
      </c>
      <c r="K426" s="21"/>
    </row>
    <row r="427" spans="1:22" ht="14.25" hidden="1" x14ac:dyDescent="0.2">
      <c r="A427" s="18"/>
      <c r="B427" s="18"/>
      <c r="C427" s="18" t="s">
        <v>746</v>
      </c>
      <c r="D427" s="19" t="s">
        <v>747</v>
      </c>
      <c r="E427" s="9">
        <f>Source!AQ590</f>
        <v>0.91</v>
      </c>
      <c r="F427" s="21"/>
      <c r="G427" s="20" t="str">
        <f>Source!DI590</f>
        <v>*2)*0,70</v>
      </c>
      <c r="H427" s="9">
        <f>Source!AV590</f>
        <v>1</v>
      </c>
      <c r="I427" s="9"/>
      <c r="J427" s="21"/>
      <c r="K427" s="21">
        <f>Source!U590</f>
        <v>17.835999999999999</v>
      </c>
    </row>
    <row r="428" spans="1:22" ht="15" hidden="1" x14ac:dyDescent="0.25">
      <c r="A428" s="26"/>
      <c r="B428" s="26"/>
      <c r="C428" s="26"/>
      <c r="D428" s="26"/>
      <c r="E428" s="26"/>
      <c r="F428" s="26"/>
      <c r="G428" s="26"/>
      <c r="H428" s="26"/>
      <c r="I428" s="54">
        <f>J420+J421+J423+J424+J425+J426</f>
        <v>25020.54</v>
      </c>
      <c r="J428" s="54"/>
      <c r="K428" s="27">
        <f>IF(Source!I590&lt;&gt;0, ROUND(I428/Source!I590, 2), 0)</f>
        <v>1787.18</v>
      </c>
      <c r="P428" s="24"/>
    </row>
    <row r="429" spans="1:22" ht="57" hidden="1" x14ac:dyDescent="0.2">
      <c r="A429" s="18">
        <v>42</v>
      </c>
      <c r="B429" s="18" t="str">
        <f>Source!F592</f>
        <v>1.22-2203-133-1/1</v>
      </c>
      <c r="C429" s="18" t="str">
        <f>Source!G592</f>
        <v>Техническое обслуживание блоков защиты на базе оборудования С2000, блок разветвительно-изолирующий БРИЗ - полугодовое</v>
      </c>
      <c r="D429" s="19" t="str">
        <f>Source!H592</f>
        <v>шт.</v>
      </c>
      <c r="E429" s="9">
        <f>Source!I592</f>
        <v>6</v>
      </c>
      <c r="F429" s="21"/>
      <c r="G429" s="20"/>
      <c r="H429" s="9"/>
      <c r="I429" s="9"/>
      <c r="J429" s="21"/>
      <c r="K429" s="21"/>
      <c r="Q429">
        <f>ROUND((Source!BZ592/100)*ROUND((Source!AF592*Source!AV592)*Source!I592, 2), 2)</f>
        <v>613.12</v>
      </c>
      <c r="R429">
        <f>Source!X592</f>
        <v>613.12</v>
      </c>
      <c r="S429">
        <f>ROUND((Source!CA592/100)*ROUND((Source!AF592*Source!AV592)*Source!I592, 2), 2)</f>
        <v>87.59</v>
      </c>
      <c r="T429">
        <f>Source!Y592</f>
        <v>87.59</v>
      </c>
      <c r="U429">
        <f>ROUND((175/100)*ROUND((Source!AE592*Source!AV592)*Source!I592, 2), 2)</f>
        <v>0</v>
      </c>
      <c r="V429">
        <f>ROUND((108/100)*ROUND(Source!CS592*Source!I592, 2), 2)</f>
        <v>0</v>
      </c>
    </row>
    <row r="430" spans="1:22" ht="14.25" hidden="1" x14ac:dyDescent="0.2">
      <c r="A430" s="18"/>
      <c r="B430" s="18"/>
      <c r="C430" s="18" t="s">
        <v>738</v>
      </c>
      <c r="D430" s="19"/>
      <c r="E430" s="9"/>
      <c r="F430" s="21">
        <f>Source!AO592</f>
        <v>145.97999999999999</v>
      </c>
      <c r="G430" s="20" t="str">
        <f>Source!DG592</f>
        <v/>
      </c>
      <c r="H430" s="9">
        <f>Source!AV592</f>
        <v>1</v>
      </c>
      <c r="I430" s="9">
        <f>IF(Source!BA592&lt;&gt; 0, Source!BA592, 1)</f>
        <v>1</v>
      </c>
      <c r="J430" s="21">
        <f>Source!S592</f>
        <v>875.88</v>
      </c>
      <c r="K430" s="21"/>
    </row>
    <row r="431" spans="1:22" ht="14.25" hidden="1" x14ac:dyDescent="0.2">
      <c r="A431" s="18"/>
      <c r="B431" s="18"/>
      <c r="C431" s="18" t="s">
        <v>741</v>
      </c>
      <c r="D431" s="19"/>
      <c r="E431" s="9"/>
      <c r="F431" s="21">
        <f>Source!AL592</f>
        <v>30.62</v>
      </c>
      <c r="G431" s="20" t="str">
        <f>Source!DD592</f>
        <v/>
      </c>
      <c r="H431" s="9">
        <f>Source!AW592</f>
        <v>1</v>
      </c>
      <c r="I431" s="9">
        <f>IF(Source!BC592&lt;&gt; 0, Source!BC592, 1)</f>
        <v>1</v>
      </c>
      <c r="J431" s="21">
        <f>Source!P592</f>
        <v>183.72</v>
      </c>
      <c r="K431" s="21"/>
    </row>
    <row r="432" spans="1:22" ht="14.25" hidden="1" x14ac:dyDescent="0.2">
      <c r="A432" s="18"/>
      <c r="B432" s="18"/>
      <c r="C432" s="18" t="s">
        <v>742</v>
      </c>
      <c r="D432" s="19" t="s">
        <v>743</v>
      </c>
      <c r="E432" s="9">
        <f>Source!AT592</f>
        <v>70</v>
      </c>
      <c r="F432" s="21"/>
      <c r="G432" s="20"/>
      <c r="H432" s="9"/>
      <c r="I432" s="9"/>
      <c r="J432" s="21">
        <f>SUM(R429:R431)</f>
        <v>613.12</v>
      </c>
      <c r="K432" s="21"/>
    </row>
    <row r="433" spans="1:22" ht="14.25" hidden="1" x14ac:dyDescent="0.2">
      <c r="A433" s="18"/>
      <c r="B433" s="18"/>
      <c r="C433" s="18" t="s">
        <v>744</v>
      </c>
      <c r="D433" s="19" t="s">
        <v>743</v>
      </c>
      <c r="E433" s="9">
        <f>Source!AU592</f>
        <v>10</v>
      </c>
      <c r="F433" s="21"/>
      <c r="G433" s="20"/>
      <c r="H433" s="9"/>
      <c r="I433" s="9"/>
      <c r="J433" s="21">
        <f>SUM(T429:T432)</f>
        <v>87.59</v>
      </c>
      <c r="K433" s="21"/>
    </row>
    <row r="434" spans="1:22" ht="14.25" hidden="1" x14ac:dyDescent="0.2">
      <c r="A434" s="18"/>
      <c r="B434" s="18"/>
      <c r="C434" s="18" t="s">
        <v>746</v>
      </c>
      <c r="D434" s="19" t="s">
        <v>747</v>
      </c>
      <c r="E434" s="9">
        <f>Source!AQ592</f>
        <v>0.22</v>
      </c>
      <c r="F434" s="21"/>
      <c r="G434" s="20" t="str">
        <f>Source!DI592</f>
        <v/>
      </c>
      <c r="H434" s="9">
        <f>Source!AV592</f>
        <v>1</v>
      </c>
      <c r="I434" s="9"/>
      <c r="J434" s="21"/>
      <c r="K434" s="21">
        <f>Source!U592</f>
        <v>1.32</v>
      </c>
    </row>
    <row r="435" spans="1:22" ht="15" hidden="1" x14ac:dyDescent="0.25">
      <c r="A435" s="26"/>
      <c r="B435" s="26"/>
      <c r="C435" s="26"/>
      <c r="D435" s="26"/>
      <c r="E435" s="26"/>
      <c r="F435" s="26"/>
      <c r="G435" s="26"/>
      <c r="H435" s="26"/>
      <c r="I435" s="54">
        <f>J430+J431+J432+J433</f>
        <v>1760.3099999999997</v>
      </c>
      <c r="J435" s="54"/>
      <c r="K435" s="27">
        <f>IF(Source!I592&lt;&gt;0, ROUND(I435/Source!I592, 2), 0)</f>
        <v>293.39</v>
      </c>
      <c r="P435" s="24"/>
    </row>
    <row r="436" spans="1:22" ht="85.5" hidden="1" x14ac:dyDescent="0.2">
      <c r="A436" s="18">
        <v>43</v>
      </c>
      <c r="B436" s="18" t="str">
        <f>Source!F594</f>
        <v>1.22-2203-104-1/1</v>
      </c>
      <c r="C436" s="18" t="str">
        <f>Source!G594</f>
        <v>Техническое обслуживание приборов системы охранно-пожарной сигнализации на базе оборудования С2000, пульт контроля и управления С2000М - годовое /Пульт контроля и управления</v>
      </c>
      <c r="D436" s="19" t="str">
        <f>Source!H594</f>
        <v>шт.</v>
      </c>
      <c r="E436" s="9">
        <f>Source!I594</f>
        <v>2</v>
      </c>
      <c r="F436" s="21"/>
      <c r="G436" s="20"/>
      <c r="H436" s="9"/>
      <c r="I436" s="9"/>
      <c r="J436" s="21"/>
      <c r="K436" s="21"/>
      <c r="Q436">
        <f>ROUND((Source!BZ594/100)*ROUND((Source!AF594*Source!AV594)*Source!I594, 2), 2)</f>
        <v>260.12</v>
      </c>
      <c r="R436">
        <f>Source!X594</f>
        <v>260.12</v>
      </c>
      <c r="S436">
        <f>ROUND((Source!CA594/100)*ROUND((Source!AF594*Source!AV594)*Source!I594, 2), 2)</f>
        <v>37.159999999999997</v>
      </c>
      <c r="T436">
        <f>Source!Y594</f>
        <v>37.159999999999997</v>
      </c>
      <c r="U436">
        <f>ROUND((175/100)*ROUND((Source!AE594*Source!AV594)*Source!I594, 2), 2)</f>
        <v>0</v>
      </c>
      <c r="V436">
        <f>ROUND((108/100)*ROUND(Source!CS594*Source!I594, 2), 2)</f>
        <v>0</v>
      </c>
    </row>
    <row r="437" spans="1:22" ht="14.25" hidden="1" x14ac:dyDescent="0.2">
      <c r="A437" s="18"/>
      <c r="B437" s="18"/>
      <c r="C437" s="18" t="s">
        <v>738</v>
      </c>
      <c r="D437" s="19"/>
      <c r="E437" s="9"/>
      <c r="F437" s="21">
        <f>Source!AO594</f>
        <v>185.8</v>
      </c>
      <c r="G437" s="20" t="str">
        <f>Source!DG594</f>
        <v/>
      </c>
      <c r="H437" s="9">
        <f>Source!AV594</f>
        <v>1</v>
      </c>
      <c r="I437" s="9">
        <f>IF(Source!BA594&lt;&gt; 0, Source!BA594, 1)</f>
        <v>1</v>
      </c>
      <c r="J437" s="21">
        <f>Source!S594</f>
        <v>371.6</v>
      </c>
      <c r="K437" s="21"/>
    </row>
    <row r="438" spans="1:22" ht="14.25" hidden="1" x14ac:dyDescent="0.2">
      <c r="A438" s="18"/>
      <c r="B438" s="18"/>
      <c r="C438" s="18" t="s">
        <v>741</v>
      </c>
      <c r="D438" s="19"/>
      <c r="E438" s="9"/>
      <c r="F438" s="21">
        <f>Source!AL594</f>
        <v>76.47</v>
      </c>
      <c r="G438" s="20" t="str">
        <f>Source!DD594</f>
        <v/>
      </c>
      <c r="H438" s="9">
        <f>Source!AW594</f>
        <v>1</v>
      </c>
      <c r="I438" s="9">
        <f>IF(Source!BC594&lt;&gt; 0, Source!BC594, 1)</f>
        <v>1</v>
      </c>
      <c r="J438" s="21">
        <f>Source!P594</f>
        <v>152.94</v>
      </c>
      <c r="K438" s="21"/>
    </row>
    <row r="439" spans="1:22" ht="14.25" hidden="1" x14ac:dyDescent="0.2">
      <c r="A439" s="18"/>
      <c r="B439" s="18"/>
      <c r="C439" s="18" t="s">
        <v>742</v>
      </c>
      <c r="D439" s="19" t="s">
        <v>743</v>
      </c>
      <c r="E439" s="9">
        <f>Source!AT594</f>
        <v>70</v>
      </c>
      <c r="F439" s="21"/>
      <c r="G439" s="20"/>
      <c r="H439" s="9"/>
      <c r="I439" s="9"/>
      <c r="J439" s="21">
        <f>SUM(R436:R438)</f>
        <v>260.12</v>
      </c>
      <c r="K439" s="21"/>
    </row>
    <row r="440" spans="1:22" ht="14.25" hidden="1" x14ac:dyDescent="0.2">
      <c r="A440" s="18"/>
      <c r="B440" s="18"/>
      <c r="C440" s="18" t="s">
        <v>744</v>
      </c>
      <c r="D440" s="19" t="s">
        <v>743</v>
      </c>
      <c r="E440" s="9">
        <f>Source!AU594</f>
        <v>10</v>
      </c>
      <c r="F440" s="21"/>
      <c r="G440" s="20"/>
      <c r="H440" s="9"/>
      <c r="I440" s="9"/>
      <c r="J440" s="21">
        <f>SUM(T436:T439)</f>
        <v>37.159999999999997</v>
      </c>
      <c r="K440" s="21"/>
    </row>
    <row r="441" spans="1:22" ht="14.25" hidden="1" x14ac:dyDescent="0.2">
      <c r="A441" s="18"/>
      <c r="B441" s="18"/>
      <c r="C441" s="18" t="s">
        <v>746</v>
      </c>
      <c r="D441" s="19" t="s">
        <v>747</v>
      </c>
      <c r="E441" s="9">
        <f>Source!AQ594</f>
        <v>0.28000000000000003</v>
      </c>
      <c r="F441" s="21"/>
      <c r="G441" s="20" t="str">
        <f>Source!DI594</f>
        <v/>
      </c>
      <c r="H441" s="9">
        <f>Source!AV594</f>
        <v>1</v>
      </c>
      <c r="I441" s="9"/>
      <c r="J441" s="21"/>
      <c r="K441" s="21">
        <f>Source!U594</f>
        <v>0.56000000000000005</v>
      </c>
    </row>
    <row r="442" spans="1:22" ht="15" hidden="1" x14ac:dyDescent="0.25">
      <c r="A442" s="26"/>
      <c r="B442" s="26"/>
      <c r="C442" s="26"/>
      <c r="D442" s="26"/>
      <c r="E442" s="26"/>
      <c r="F442" s="26"/>
      <c r="G442" s="26"/>
      <c r="H442" s="26"/>
      <c r="I442" s="54">
        <f>J437+J438+J439+J440</f>
        <v>821.81999999999994</v>
      </c>
      <c r="J442" s="54"/>
      <c r="K442" s="27">
        <f>IF(Source!I594&lt;&gt;0, ROUND(I442/Source!I594, 2), 0)</f>
        <v>410.91</v>
      </c>
      <c r="P442" s="24"/>
    </row>
    <row r="443" spans="1:22" ht="85.5" hidden="1" x14ac:dyDescent="0.2">
      <c r="A443" s="18">
        <v>44</v>
      </c>
      <c r="B443" s="18" t="str">
        <f>Source!F595</f>
        <v>1.22-2203-104-9/1</v>
      </c>
      <c r="C443" s="18" t="str">
        <f>Source!G595</f>
        <v>Техническое обслуживание приборов системы охранно-пожарной сигнализации на базе оборудования С2000, пульт контроля и управления С2000М - ежемесячное /Пульт контроля и управления</v>
      </c>
      <c r="D443" s="19" t="str">
        <f>Source!H595</f>
        <v>шт.</v>
      </c>
      <c r="E443" s="9">
        <f>Source!I595</f>
        <v>2</v>
      </c>
      <c r="F443" s="21"/>
      <c r="G443" s="20"/>
      <c r="H443" s="9"/>
      <c r="I443" s="9"/>
      <c r="J443" s="21"/>
      <c r="K443" s="21"/>
      <c r="Q443">
        <f>ROUND((Source!BZ595/100)*ROUND((Source!AF595*Source!AV595)*Source!I595, 2), 2)</f>
        <v>390.18</v>
      </c>
      <c r="R443">
        <f>Source!X595</f>
        <v>390.18</v>
      </c>
      <c r="S443">
        <f>ROUND((Source!CA595/100)*ROUND((Source!AF595*Source!AV595)*Source!I595, 2), 2)</f>
        <v>55.74</v>
      </c>
      <c r="T443">
        <f>Source!Y595</f>
        <v>55.74</v>
      </c>
      <c r="U443">
        <f>ROUND((175/100)*ROUND((Source!AE595*Source!AV595)*Source!I595, 2), 2)</f>
        <v>0</v>
      </c>
      <c r="V443">
        <f>ROUND((108/100)*ROUND(Source!CS595*Source!I595, 2), 2)</f>
        <v>0</v>
      </c>
    </row>
    <row r="444" spans="1:22" ht="14.25" hidden="1" x14ac:dyDescent="0.2">
      <c r="A444" s="18"/>
      <c r="B444" s="18"/>
      <c r="C444" s="18" t="s">
        <v>738</v>
      </c>
      <c r="D444" s="19"/>
      <c r="E444" s="9"/>
      <c r="F444" s="21">
        <f>Source!AO595</f>
        <v>92.9</v>
      </c>
      <c r="G444" s="20" t="str">
        <f>Source!DG595</f>
        <v>*3</v>
      </c>
      <c r="H444" s="9">
        <f>Source!AV595</f>
        <v>1</v>
      </c>
      <c r="I444" s="9">
        <f>IF(Source!BA595&lt;&gt; 0, Source!BA595, 1)</f>
        <v>1</v>
      </c>
      <c r="J444" s="21">
        <f>Source!S595</f>
        <v>557.4</v>
      </c>
      <c r="K444" s="21"/>
    </row>
    <row r="445" spans="1:22" ht="14.25" hidden="1" x14ac:dyDescent="0.2">
      <c r="A445" s="18"/>
      <c r="B445" s="18"/>
      <c r="C445" s="18" t="s">
        <v>741</v>
      </c>
      <c r="D445" s="19"/>
      <c r="E445" s="9"/>
      <c r="F445" s="21">
        <f>Source!AL595</f>
        <v>0.31</v>
      </c>
      <c r="G445" s="20" t="str">
        <f>Source!DD595</f>
        <v>*3</v>
      </c>
      <c r="H445" s="9">
        <f>Source!AW595</f>
        <v>1</v>
      </c>
      <c r="I445" s="9">
        <f>IF(Source!BC595&lt;&gt; 0, Source!BC595, 1)</f>
        <v>1</v>
      </c>
      <c r="J445" s="21">
        <f>Source!P595</f>
        <v>1.86</v>
      </c>
      <c r="K445" s="21"/>
    </row>
    <row r="446" spans="1:22" ht="14.25" hidden="1" x14ac:dyDescent="0.2">
      <c r="A446" s="18"/>
      <c r="B446" s="18"/>
      <c r="C446" s="18" t="s">
        <v>742</v>
      </c>
      <c r="D446" s="19" t="s">
        <v>743</v>
      </c>
      <c r="E446" s="9">
        <f>Source!AT595</f>
        <v>70</v>
      </c>
      <c r="F446" s="21"/>
      <c r="G446" s="20"/>
      <c r="H446" s="9"/>
      <c r="I446" s="9"/>
      <c r="J446" s="21">
        <f>SUM(R443:R445)</f>
        <v>390.18</v>
      </c>
      <c r="K446" s="21"/>
    </row>
    <row r="447" spans="1:22" ht="14.25" hidden="1" x14ac:dyDescent="0.2">
      <c r="A447" s="18"/>
      <c r="B447" s="18"/>
      <c r="C447" s="18" t="s">
        <v>744</v>
      </c>
      <c r="D447" s="19" t="s">
        <v>743</v>
      </c>
      <c r="E447" s="9">
        <f>Source!AU595</f>
        <v>10</v>
      </c>
      <c r="F447" s="21"/>
      <c r="G447" s="20"/>
      <c r="H447" s="9"/>
      <c r="I447" s="9"/>
      <c r="J447" s="21">
        <f>SUM(T443:T446)</f>
        <v>55.74</v>
      </c>
      <c r="K447" s="21"/>
    </row>
    <row r="448" spans="1:22" ht="14.25" hidden="1" x14ac:dyDescent="0.2">
      <c r="A448" s="18"/>
      <c r="B448" s="18"/>
      <c r="C448" s="18" t="s">
        <v>746</v>
      </c>
      <c r="D448" s="19" t="s">
        <v>747</v>
      </c>
      <c r="E448" s="9">
        <f>Source!AQ595</f>
        <v>0.14000000000000001</v>
      </c>
      <c r="F448" s="21"/>
      <c r="G448" s="20" t="str">
        <f>Source!DI595</f>
        <v>*3</v>
      </c>
      <c r="H448" s="9">
        <f>Source!AV595</f>
        <v>1</v>
      </c>
      <c r="I448" s="9"/>
      <c r="J448" s="21"/>
      <c r="K448" s="21">
        <f>Source!U595</f>
        <v>0.84000000000000008</v>
      </c>
    </row>
    <row r="449" spans="1:22" ht="15" hidden="1" x14ac:dyDescent="0.25">
      <c r="A449" s="26"/>
      <c r="B449" s="26"/>
      <c r="C449" s="26"/>
      <c r="D449" s="26"/>
      <c r="E449" s="26"/>
      <c r="F449" s="26"/>
      <c r="G449" s="26"/>
      <c r="H449" s="26"/>
      <c r="I449" s="54">
        <f>J444+J445+J446+J447</f>
        <v>1005.1800000000001</v>
      </c>
      <c r="J449" s="54"/>
      <c r="K449" s="27">
        <f>IF(Source!I595&lt;&gt;0, ROUND(I449/Source!I595, 2), 0)</f>
        <v>502.59</v>
      </c>
      <c r="P449" s="24"/>
    </row>
    <row r="450" spans="1:22" ht="71.25" hidden="1" x14ac:dyDescent="0.2">
      <c r="A450" s="18">
        <v>45</v>
      </c>
      <c r="B450" s="18" t="str">
        <f>Source!F596</f>
        <v>1.22-2203-104-7/1</v>
      </c>
      <c r="C450" s="18" t="str">
        <f>Source!G596</f>
        <v>Техническое обслуживание приборов системы охранно-пожарной сигнализации на базе оборудования С2000, расширитель адресный С2000-АР2 - годовое</v>
      </c>
      <c r="D450" s="19" t="str">
        <f>Source!H596</f>
        <v>шт.</v>
      </c>
      <c r="E450" s="9">
        <f>Source!I596</f>
        <v>2</v>
      </c>
      <c r="F450" s="21"/>
      <c r="G450" s="20"/>
      <c r="H450" s="9"/>
      <c r="I450" s="9"/>
      <c r="J450" s="21"/>
      <c r="K450" s="21"/>
      <c r="Q450">
        <f>ROUND((Source!BZ596/100)*ROUND((Source!AF596*Source!AV596)*Source!I596, 2), 2)</f>
        <v>501.66</v>
      </c>
      <c r="R450">
        <f>Source!X596</f>
        <v>501.66</v>
      </c>
      <c r="S450">
        <f>ROUND((Source!CA596/100)*ROUND((Source!AF596*Source!AV596)*Source!I596, 2), 2)</f>
        <v>71.67</v>
      </c>
      <c r="T450">
        <f>Source!Y596</f>
        <v>71.67</v>
      </c>
      <c r="U450">
        <f>ROUND((175/100)*ROUND((Source!AE596*Source!AV596)*Source!I596, 2), 2)</f>
        <v>0</v>
      </c>
      <c r="V450">
        <f>ROUND((108/100)*ROUND(Source!CS596*Source!I596, 2), 2)</f>
        <v>0</v>
      </c>
    </row>
    <row r="451" spans="1:22" ht="14.25" hidden="1" x14ac:dyDescent="0.2">
      <c r="A451" s="18"/>
      <c r="B451" s="18"/>
      <c r="C451" s="18" t="s">
        <v>738</v>
      </c>
      <c r="D451" s="19"/>
      <c r="E451" s="9"/>
      <c r="F451" s="21">
        <f>Source!AO596</f>
        <v>358.33</v>
      </c>
      <c r="G451" s="20" t="str">
        <f>Source!DG596</f>
        <v/>
      </c>
      <c r="H451" s="9">
        <f>Source!AV596</f>
        <v>1</v>
      </c>
      <c r="I451" s="9">
        <f>IF(Source!BA596&lt;&gt; 0, Source!BA596, 1)</f>
        <v>1</v>
      </c>
      <c r="J451" s="21">
        <f>Source!S596</f>
        <v>716.66</v>
      </c>
      <c r="K451" s="21"/>
    </row>
    <row r="452" spans="1:22" ht="14.25" hidden="1" x14ac:dyDescent="0.2">
      <c r="A452" s="18"/>
      <c r="B452" s="18"/>
      <c r="C452" s="18" t="s">
        <v>741</v>
      </c>
      <c r="D452" s="19"/>
      <c r="E452" s="9"/>
      <c r="F452" s="21">
        <f>Source!AL596</f>
        <v>45.73</v>
      </c>
      <c r="G452" s="20" t="str">
        <f>Source!DD596</f>
        <v/>
      </c>
      <c r="H452" s="9">
        <f>Source!AW596</f>
        <v>1</v>
      </c>
      <c r="I452" s="9">
        <f>IF(Source!BC596&lt;&gt; 0, Source!BC596, 1)</f>
        <v>1</v>
      </c>
      <c r="J452" s="21">
        <f>Source!P596</f>
        <v>91.46</v>
      </c>
      <c r="K452" s="21"/>
    </row>
    <row r="453" spans="1:22" ht="14.25" hidden="1" x14ac:dyDescent="0.2">
      <c r="A453" s="18"/>
      <c r="B453" s="18"/>
      <c r="C453" s="18" t="s">
        <v>742</v>
      </c>
      <c r="D453" s="19" t="s">
        <v>743</v>
      </c>
      <c r="E453" s="9">
        <f>Source!AT596</f>
        <v>70</v>
      </c>
      <c r="F453" s="21"/>
      <c r="G453" s="20"/>
      <c r="H453" s="9"/>
      <c r="I453" s="9"/>
      <c r="J453" s="21">
        <f>SUM(R450:R452)</f>
        <v>501.66</v>
      </c>
      <c r="K453" s="21"/>
    </row>
    <row r="454" spans="1:22" ht="14.25" hidden="1" x14ac:dyDescent="0.2">
      <c r="A454" s="18"/>
      <c r="B454" s="18"/>
      <c r="C454" s="18" t="s">
        <v>744</v>
      </c>
      <c r="D454" s="19" t="s">
        <v>743</v>
      </c>
      <c r="E454" s="9">
        <f>Source!AU596</f>
        <v>10</v>
      </c>
      <c r="F454" s="21"/>
      <c r="G454" s="20"/>
      <c r="H454" s="9"/>
      <c r="I454" s="9"/>
      <c r="J454" s="21">
        <f>SUM(T450:T453)</f>
        <v>71.67</v>
      </c>
      <c r="K454" s="21"/>
    </row>
    <row r="455" spans="1:22" ht="14.25" hidden="1" x14ac:dyDescent="0.2">
      <c r="A455" s="18"/>
      <c r="B455" s="18"/>
      <c r="C455" s="18" t="s">
        <v>746</v>
      </c>
      <c r="D455" s="19" t="s">
        <v>747</v>
      </c>
      <c r="E455" s="9">
        <f>Source!AQ596</f>
        <v>0.54</v>
      </c>
      <c r="F455" s="21"/>
      <c r="G455" s="20" t="str">
        <f>Source!DI596</f>
        <v/>
      </c>
      <c r="H455" s="9">
        <f>Source!AV596</f>
        <v>1</v>
      </c>
      <c r="I455" s="9"/>
      <c r="J455" s="21"/>
      <c r="K455" s="21">
        <f>Source!U596</f>
        <v>1.08</v>
      </c>
    </row>
    <row r="456" spans="1:22" ht="15" hidden="1" x14ac:dyDescent="0.25">
      <c r="A456" s="26"/>
      <c r="B456" s="26"/>
      <c r="C456" s="26"/>
      <c r="D456" s="26"/>
      <c r="E456" s="26"/>
      <c r="F456" s="26"/>
      <c r="G456" s="26"/>
      <c r="H456" s="26"/>
      <c r="I456" s="54">
        <f>J451+J452+J453+J454</f>
        <v>1381.45</v>
      </c>
      <c r="J456" s="54"/>
      <c r="K456" s="27">
        <f>IF(Source!I596&lt;&gt;0, ROUND(I456/Source!I596, 2), 0)</f>
        <v>690.73</v>
      </c>
      <c r="P456" s="24"/>
    </row>
    <row r="457" spans="1:22" ht="71.25" hidden="1" x14ac:dyDescent="0.2">
      <c r="A457" s="18">
        <v>46</v>
      </c>
      <c r="B457" s="18" t="str">
        <f>Source!F597</f>
        <v>1.22-2203-104-2/1</v>
      </c>
      <c r="C457" s="18" t="str">
        <f>Source!G597</f>
        <v>Техническое обслуживание приборов системы охранно-пожарной сигнализации на базе оборудования С2000, контроллер двухпроводной линии связи С2000-КДЛ - годовое</v>
      </c>
      <c r="D457" s="19" t="str">
        <f>Source!H597</f>
        <v>шт.</v>
      </c>
      <c r="E457" s="9">
        <f>Source!I597</f>
        <v>2</v>
      </c>
      <c r="F457" s="21"/>
      <c r="G457" s="20"/>
      <c r="H457" s="9"/>
      <c r="I457" s="9"/>
      <c r="J457" s="21"/>
      <c r="K457" s="21"/>
      <c r="Q457">
        <f>ROUND((Source!BZ597/100)*ROUND((Source!AF597*Source!AV597)*Source!I597, 2), 2)</f>
        <v>241.54</v>
      </c>
      <c r="R457">
        <f>Source!X597</f>
        <v>241.54</v>
      </c>
      <c r="S457">
        <f>ROUND((Source!CA597/100)*ROUND((Source!AF597*Source!AV597)*Source!I597, 2), 2)</f>
        <v>34.51</v>
      </c>
      <c r="T457">
        <f>Source!Y597</f>
        <v>34.51</v>
      </c>
      <c r="U457">
        <f>ROUND((175/100)*ROUND((Source!AE597*Source!AV597)*Source!I597, 2), 2)</f>
        <v>0</v>
      </c>
      <c r="V457">
        <f>ROUND((108/100)*ROUND(Source!CS597*Source!I597, 2), 2)</f>
        <v>0</v>
      </c>
    </row>
    <row r="458" spans="1:22" ht="14.25" hidden="1" x14ac:dyDescent="0.2">
      <c r="A458" s="18"/>
      <c r="B458" s="18"/>
      <c r="C458" s="18" t="s">
        <v>738</v>
      </c>
      <c r="D458" s="19"/>
      <c r="E458" s="9"/>
      <c r="F458" s="21">
        <f>Source!AO597</f>
        <v>172.53</v>
      </c>
      <c r="G458" s="20" t="str">
        <f>Source!DG597</f>
        <v/>
      </c>
      <c r="H458" s="9">
        <f>Source!AV597</f>
        <v>1</v>
      </c>
      <c r="I458" s="9">
        <f>IF(Source!BA597&lt;&gt; 0, Source!BA597, 1)</f>
        <v>1</v>
      </c>
      <c r="J458" s="21">
        <f>Source!S597</f>
        <v>345.06</v>
      </c>
      <c r="K458" s="21"/>
    </row>
    <row r="459" spans="1:22" ht="14.25" hidden="1" x14ac:dyDescent="0.2">
      <c r="A459" s="18"/>
      <c r="B459" s="18"/>
      <c r="C459" s="18" t="s">
        <v>741</v>
      </c>
      <c r="D459" s="19"/>
      <c r="E459" s="9"/>
      <c r="F459" s="21">
        <f>Source!AL597</f>
        <v>45.88</v>
      </c>
      <c r="G459" s="20" t="str">
        <f>Source!DD597</f>
        <v/>
      </c>
      <c r="H459" s="9">
        <f>Source!AW597</f>
        <v>1</v>
      </c>
      <c r="I459" s="9">
        <f>IF(Source!BC597&lt;&gt; 0, Source!BC597, 1)</f>
        <v>1</v>
      </c>
      <c r="J459" s="21">
        <f>Source!P597</f>
        <v>91.76</v>
      </c>
      <c r="K459" s="21"/>
    </row>
    <row r="460" spans="1:22" ht="14.25" hidden="1" x14ac:dyDescent="0.2">
      <c r="A460" s="18"/>
      <c r="B460" s="18"/>
      <c r="C460" s="18" t="s">
        <v>742</v>
      </c>
      <c r="D460" s="19" t="s">
        <v>743</v>
      </c>
      <c r="E460" s="9">
        <f>Source!AT597</f>
        <v>70</v>
      </c>
      <c r="F460" s="21"/>
      <c r="G460" s="20"/>
      <c r="H460" s="9"/>
      <c r="I460" s="9"/>
      <c r="J460" s="21">
        <f>SUM(R457:R459)</f>
        <v>241.54</v>
      </c>
      <c r="K460" s="21"/>
    </row>
    <row r="461" spans="1:22" ht="14.25" hidden="1" x14ac:dyDescent="0.2">
      <c r="A461" s="18"/>
      <c r="B461" s="18"/>
      <c r="C461" s="18" t="s">
        <v>744</v>
      </c>
      <c r="D461" s="19" t="s">
        <v>743</v>
      </c>
      <c r="E461" s="9">
        <f>Source!AU597</f>
        <v>10</v>
      </c>
      <c r="F461" s="21"/>
      <c r="G461" s="20"/>
      <c r="H461" s="9"/>
      <c r="I461" s="9"/>
      <c r="J461" s="21">
        <f>SUM(T457:T460)</f>
        <v>34.51</v>
      </c>
      <c r="K461" s="21"/>
    </row>
    <row r="462" spans="1:22" ht="14.25" hidden="1" x14ac:dyDescent="0.2">
      <c r="A462" s="18"/>
      <c r="B462" s="18"/>
      <c r="C462" s="18" t="s">
        <v>746</v>
      </c>
      <c r="D462" s="19" t="s">
        <v>747</v>
      </c>
      <c r="E462" s="9">
        <f>Source!AQ597</f>
        <v>0.26</v>
      </c>
      <c r="F462" s="21"/>
      <c r="G462" s="20" t="str">
        <f>Source!DI597</f>
        <v/>
      </c>
      <c r="H462" s="9">
        <f>Source!AV597</f>
        <v>1</v>
      </c>
      <c r="I462" s="9"/>
      <c r="J462" s="21"/>
      <c r="K462" s="21">
        <f>Source!U597</f>
        <v>0.52</v>
      </c>
    </row>
    <row r="463" spans="1:22" ht="15" hidden="1" x14ac:dyDescent="0.25">
      <c r="A463" s="26"/>
      <c r="B463" s="26"/>
      <c r="C463" s="26"/>
      <c r="D463" s="26"/>
      <c r="E463" s="26"/>
      <c r="F463" s="26"/>
      <c r="G463" s="26"/>
      <c r="H463" s="26"/>
      <c r="I463" s="54">
        <f>J458+J459+J460+J461</f>
        <v>712.87</v>
      </c>
      <c r="J463" s="54"/>
      <c r="K463" s="27">
        <f>IF(Source!I597&lt;&gt;0, ROUND(I463/Source!I597, 2), 0)</f>
        <v>356.44</v>
      </c>
      <c r="P463" s="24"/>
    </row>
    <row r="464" spans="1:22" ht="71.25" hidden="1" x14ac:dyDescent="0.2">
      <c r="A464" s="18">
        <v>47</v>
      </c>
      <c r="B464" s="18" t="str">
        <f>Source!F598</f>
        <v>1.22-2203-104-11/1</v>
      </c>
      <c r="C464" s="18" t="str">
        <f>Source!G598</f>
        <v>Техническое обслуживание приборов системы охранно-пожарной сигнализации на базе оборудования С2000, блок сигнально-пусковой С2000-СП4 - годовое</v>
      </c>
      <c r="D464" s="19" t="str">
        <f>Source!H598</f>
        <v>шт.</v>
      </c>
      <c r="E464" s="9">
        <f>Source!I598</f>
        <v>2</v>
      </c>
      <c r="F464" s="21"/>
      <c r="G464" s="20"/>
      <c r="H464" s="9"/>
      <c r="I464" s="9"/>
      <c r="J464" s="21"/>
      <c r="K464" s="21"/>
      <c r="Q464">
        <f>ROUND((Source!BZ598/100)*ROUND((Source!AF598*Source!AV598)*Source!I598, 2), 2)</f>
        <v>241.54</v>
      </c>
      <c r="R464">
        <f>Source!X598</f>
        <v>241.54</v>
      </c>
      <c r="S464">
        <f>ROUND((Source!CA598/100)*ROUND((Source!AF598*Source!AV598)*Source!I598, 2), 2)</f>
        <v>34.51</v>
      </c>
      <c r="T464">
        <f>Source!Y598</f>
        <v>34.51</v>
      </c>
      <c r="U464">
        <f>ROUND((175/100)*ROUND((Source!AE598*Source!AV598)*Source!I598, 2), 2)</f>
        <v>0</v>
      </c>
      <c r="V464">
        <f>ROUND((108/100)*ROUND(Source!CS598*Source!I598, 2), 2)</f>
        <v>0</v>
      </c>
    </row>
    <row r="465" spans="1:22" ht="14.25" hidden="1" x14ac:dyDescent="0.2">
      <c r="A465" s="18"/>
      <c r="B465" s="18"/>
      <c r="C465" s="18" t="s">
        <v>738</v>
      </c>
      <c r="D465" s="19"/>
      <c r="E465" s="9"/>
      <c r="F465" s="21">
        <f>Source!AO598</f>
        <v>172.53</v>
      </c>
      <c r="G465" s="20" t="str">
        <f>Source!DG598</f>
        <v/>
      </c>
      <c r="H465" s="9">
        <f>Source!AV598</f>
        <v>1</v>
      </c>
      <c r="I465" s="9">
        <f>IF(Source!BA598&lt;&gt; 0, Source!BA598, 1)</f>
        <v>1</v>
      </c>
      <c r="J465" s="21">
        <f>Source!S598</f>
        <v>345.06</v>
      </c>
      <c r="K465" s="21"/>
    </row>
    <row r="466" spans="1:22" ht="14.25" hidden="1" x14ac:dyDescent="0.2">
      <c r="A466" s="18"/>
      <c r="B466" s="18"/>
      <c r="C466" s="18" t="s">
        <v>741</v>
      </c>
      <c r="D466" s="19"/>
      <c r="E466" s="9"/>
      <c r="F466" s="21">
        <f>Source!AL598</f>
        <v>61.08</v>
      </c>
      <c r="G466" s="20" t="str">
        <f>Source!DD598</f>
        <v/>
      </c>
      <c r="H466" s="9">
        <f>Source!AW598</f>
        <v>1</v>
      </c>
      <c r="I466" s="9">
        <f>IF(Source!BC598&lt;&gt; 0, Source!BC598, 1)</f>
        <v>1</v>
      </c>
      <c r="J466" s="21">
        <f>Source!P598</f>
        <v>122.16</v>
      </c>
      <c r="K466" s="21"/>
    </row>
    <row r="467" spans="1:22" ht="14.25" hidden="1" x14ac:dyDescent="0.2">
      <c r="A467" s="18"/>
      <c r="B467" s="18"/>
      <c r="C467" s="18" t="s">
        <v>742</v>
      </c>
      <c r="D467" s="19" t="s">
        <v>743</v>
      </c>
      <c r="E467" s="9">
        <f>Source!AT598</f>
        <v>70</v>
      </c>
      <c r="F467" s="21"/>
      <c r="G467" s="20"/>
      <c r="H467" s="9"/>
      <c r="I467" s="9"/>
      <c r="J467" s="21">
        <f>SUM(R464:R466)</f>
        <v>241.54</v>
      </c>
      <c r="K467" s="21"/>
    </row>
    <row r="468" spans="1:22" ht="14.25" hidden="1" x14ac:dyDescent="0.2">
      <c r="A468" s="18"/>
      <c r="B468" s="18"/>
      <c r="C468" s="18" t="s">
        <v>744</v>
      </c>
      <c r="D468" s="19" t="s">
        <v>743</v>
      </c>
      <c r="E468" s="9">
        <f>Source!AU598</f>
        <v>10</v>
      </c>
      <c r="F468" s="21"/>
      <c r="G468" s="20"/>
      <c r="H468" s="9"/>
      <c r="I468" s="9"/>
      <c r="J468" s="21">
        <f>SUM(T464:T467)</f>
        <v>34.51</v>
      </c>
      <c r="K468" s="21"/>
    </row>
    <row r="469" spans="1:22" ht="14.25" hidden="1" x14ac:dyDescent="0.2">
      <c r="A469" s="18"/>
      <c r="B469" s="18"/>
      <c r="C469" s="18" t="s">
        <v>746</v>
      </c>
      <c r="D469" s="19" t="s">
        <v>747</v>
      </c>
      <c r="E469" s="9">
        <f>Source!AQ598</f>
        <v>0.26</v>
      </c>
      <c r="F469" s="21"/>
      <c r="G469" s="20" t="str">
        <f>Source!DI598</f>
        <v/>
      </c>
      <c r="H469" s="9">
        <f>Source!AV598</f>
        <v>1</v>
      </c>
      <c r="I469" s="9"/>
      <c r="J469" s="21"/>
      <c r="K469" s="21">
        <f>Source!U598</f>
        <v>0.52</v>
      </c>
    </row>
    <row r="470" spans="1:22" ht="15" hidden="1" x14ac:dyDescent="0.25">
      <c r="A470" s="26"/>
      <c r="B470" s="26"/>
      <c r="C470" s="26"/>
      <c r="D470" s="26"/>
      <c r="E470" s="26"/>
      <c r="F470" s="26"/>
      <c r="G470" s="26"/>
      <c r="H470" s="26"/>
      <c r="I470" s="54">
        <f>J465+J466+J467+J468</f>
        <v>743.27</v>
      </c>
      <c r="J470" s="54"/>
      <c r="K470" s="27">
        <f>IF(Source!I598&lt;&gt;0, ROUND(I470/Source!I598, 2), 0)</f>
        <v>371.64</v>
      </c>
      <c r="P470" s="24"/>
    </row>
    <row r="471" spans="1:22" ht="57" hidden="1" x14ac:dyDescent="0.2">
      <c r="A471" s="18">
        <v>48</v>
      </c>
      <c r="B471" s="18" t="str">
        <f>Source!F600</f>
        <v>3.1-2203-7-1/1</v>
      </c>
      <c r="C471" s="18" t="str">
        <f>Source!G600</f>
        <v>Техническое обслуживание трансляционного радиоузла "CUP12.1" / Радиопередатчик извещений  KP electronic systems LT</v>
      </c>
      <c r="D471" s="19" t="str">
        <f>Source!H600</f>
        <v>шт.</v>
      </c>
      <c r="E471" s="9">
        <f>Source!I600</f>
        <v>2</v>
      </c>
      <c r="F471" s="21"/>
      <c r="G471" s="20"/>
      <c r="H471" s="9"/>
      <c r="I471" s="9"/>
      <c r="J471" s="21"/>
      <c r="K471" s="21"/>
      <c r="Q471">
        <f>ROUND((Source!BZ600/100)*ROUND((Source!AF600*Source!AV600)*Source!I600, 2), 2)</f>
        <v>953.78</v>
      </c>
      <c r="R471">
        <f>Source!X600</f>
        <v>953.78</v>
      </c>
      <c r="S471">
        <f>ROUND((Source!CA600/100)*ROUND((Source!AF600*Source!AV600)*Source!I600, 2), 2)</f>
        <v>136.25</v>
      </c>
      <c r="T471">
        <f>Source!Y600</f>
        <v>136.25</v>
      </c>
      <c r="U471">
        <f>ROUND((175/100)*ROUND((Source!AE600*Source!AV600)*Source!I600, 2), 2)</f>
        <v>346.99</v>
      </c>
      <c r="V471">
        <f>ROUND((108/100)*ROUND(Source!CS600*Source!I600, 2), 2)</f>
        <v>214.14</v>
      </c>
    </row>
    <row r="472" spans="1:22" ht="14.25" hidden="1" x14ac:dyDescent="0.2">
      <c r="A472" s="18"/>
      <c r="B472" s="18"/>
      <c r="C472" s="18" t="s">
        <v>738</v>
      </c>
      <c r="D472" s="19"/>
      <c r="E472" s="9"/>
      <c r="F472" s="21">
        <f>Source!AO600</f>
        <v>681.27</v>
      </c>
      <c r="G472" s="20" t="str">
        <f>Source!DG600</f>
        <v/>
      </c>
      <c r="H472" s="9">
        <f>Source!AV600</f>
        <v>1</v>
      </c>
      <c r="I472" s="9">
        <f>IF(Source!BA600&lt;&gt; 0, Source!BA600, 1)</f>
        <v>1</v>
      </c>
      <c r="J472" s="21">
        <f>Source!S600</f>
        <v>1362.54</v>
      </c>
      <c r="K472" s="21"/>
    </row>
    <row r="473" spans="1:22" ht="14.25" hidden="1" x14ac:dyDescent="0.2">
      <c r="A473" s="18"/>
      <c r="B473" s="18"/>
      <c r="C473" s="18" t="s">
        <v>739</v>
      </c>
      <c r="D473" s="19"/>
      <c r="E473" s="9"/>
      <c r="F473" s="21">
        <f>Source!AM600</f>
        <v>156.36000000000001</v>
      </c>
      <c r="G473" s="20" t="str">
        <f>Source!DE600</f>
        <v/>
      </c>
      <c r="H473" s="9">
        <f>Source!AV600</f>
        <v>1</v>
      </c>
      <c r="I473" s="9">
        <f>IF(Source!BB600&lt;&gt; 0, Source!BB600, 1)</f>
        <v>1</v>
      </c>
      <c r="J473" s="21">
        <f>Source!Q600</f>
        <v>312.72000000000003</v>
      </c>
      <c r="K473" s="21"/>
    </row>
    <row r="474" spans="1:22" ht="14.25" hidden="1" x14ac:dyDescent="0.2">
      <c r="A474" s="18"/>
      <c r="B474" s="18"/>
      <c r="C474" s="18" t="s">
        <v>740</v>
      </c>
      <c r="D474" s="19"/>
      <c r="E474" s="9"/>
      <c r="F474" s="21">
        <f>Source!AN600</f>
        <v>99.14</v>
      </c>
      <c r="G474" s="20" t="str">
        <f>Source!DF600</f>
        <v/>
      </c>
      <c r="H474" s="9">
        <f>Source!AV600</f>
        <v>1</v>
      </c>
      <c r="I474" s="9">
        <f>IF(Source!BS600&lt;&gt; 0, Source!BS600, 1)</f>
        <v>1</v>
      </c>
      <c r="J474" s="23">
        <f>Source!R600</f>
        <v>198.28</v>
      </c>
      <c r="K474" s="21"/>
    </row>
    <row r="475" spans="1:22" ht="14.25" hidden="1" x14ac:dyDescent="0.2">
      <c r="A475" s="18"/>
      <c r="B475" s="18"/>
      <c r="C475" s="18" t="s">
        <v>741</v>
      </c>
      <c r="D475" s="19"/>
      <c r="E475" s="9"/>
      <c r="F475" s="21">
        <f>Source!AL600</f>
        <v>1.01</v>
      </c>
      <c r="G475" s="20" t="str">
        <f>Source!DD600</f>
        <v/>
      </c>
      <c r="H475" s="9">
        <f>Source!AW600</f>
        <v>1</v>
      </c>
      <c r="I475" s="9">
        <f>IF(Source!BC600&lt;&gt; 0, Source!BC600, 1)</f>
        <v>1</v>
      </c>
      <c r="J475" s="21">
        <f>Source!P600</f>
        <v>2.02</v>
      </c>
      <c r="K475" s="21"/>
    </row>
    <row r="476" spans="1:22" ht="14.25" hidden="1" x14ac:dyDescent="0.2">
      <c r="A476" s="18"/>
      <c r="B476" s="18"/>
      <c r="C476" s="18" t="s">
        <v>742</v>
      </c>
      <c r="D476" s="19" t="s">
        <v>743</v>
      </c>
      <c r="E476" s="9">
        <f>Source!AT600</f>
        <v>70</v>
      </c>
      <c r="F476" s="21"/>
      <c r="G476" s="20"/>
      <c r="H476" s="9"/>
      <c r="I476" s="9"/>
      <c r="J476" s="21">
        <f>SUM(R471:R475)</f>
        <v>953.78</v>
      </c>
      <c r="K476" s="21"/>
    </row>
    <row r="477" spans="1:22" ht="14.25" hidden="1" x14ac:dyDescent="0.2">
      <c r="A477" s="18"/>
      <c r="B477" s="18"/>
      <c r="C477" s="18" t="s">
        <v>744</v>
      </c>
      <c r="D477" s="19" t="s">
        <v>743</v>
      </c>
      <c r="E477" s="9">
        <f>Source!AU600</f>
        <v>10</v>
      </c>
      <c r="F477" s="21"/>
      <c r="G477" s="20"/>
      <c r="H477" s="9"/>
      <c r="I477" s="9"/>
      <c r="J477" s="21">
        <f>SUM(T471:T476)</f>
        <v>136.25</v>
      </c>
      <c r="K477" s="21"/>
    </row>
    <row r="478" spans="1:22" ht="14.25" hidden="1" x14ac:dyDescent="0.2">
      <c r="A478" s="18"/>
      <c r="B478" s="18"/>
      <c r="C478" s="18" t="s">
        <v>745</v>
      </c>
      <c r="D478" s="19" t="s">
        <v>743</v>
      </c>
      <c r="E478" s="9">
        <f>108</f>
        <v>108</v>
      </c>
      <c r="F478" s="21"/>
      <c r="G478" s="20"/>
      <c r="H478" s="9"/>
      <c r="I478" s="9"/>
      <c r="J478" s="21">
        <f>SUM(V471:V477)</f>
        <v>214.14</v>
      </c>
      <c r="K478" s="21"/>
    </row>
    <row r="479" spans="1:22" ht="14.25" hidden="1" x14ac:dyDescent="0.2">
      <c r="A479" s="18"/>
      <c r="B479" s="18"/>
      <c r="C479" s="18" t="s">
        <v>746</v>
      </c>
      <c r="D479" s="19" t="s">
        <v>747</v>
      </c>
      <c r="E479" s="9">
        <f>Source!AQ600</f>
        <v>0.96</v>
      </c>
      <c r="F479" s="21"/>
      <c r="G479" s="20" t="str">
        <f>Source!DI600</f>
        <v/>
      </c>
      <c r="H479" s="9">
        <f>Source!AV600</f>
        <v>1</v>
      </c>
      <c r="I479" s="9"/>
      <c r="J479" s="21"/>
      <c r="K479" s="21">
        <f>Source!U600</f>
        <v>1.92</v>
      </c>
    </row>
    <row r="480" spans="1:22" ht="15" hidden="1" x14ac:dyDescent="0.25">
      <c r="A480" s="26"/>
      <c r="B480" s="26"/>
      <c r="C480" s="26"/>
      <c r="D480" s="26"/>
      <c r="E480" s="26"/>
      <c r="F480" s="26"/>
      <c r="G480" s="26"/>
      <c r="H480" s="26"/>
      <c r="I480" s="54">
        <f>J472+J473+J475+J476+J477+J478</f>
        <v>2981.45</v>
      </c>
      <c r="J480" s="54"/>
      <c r="K480" s="27">
        <f>IF(Source!I600&lt;&gt;0, ROUND(I480/Source!I600, 2), 0)</f>
        <v>1490.73</v>
      </c>
      <c r="P480" s="24"/>
    </row>
    <row r="481" spans="1:22" ht="28.5" hidden="1" x14ac:dyDescent="0.2">
      <c r="A481" s="18">
        <v>49</v>
      </c>
      <c r="B481" s="18" t="str">
        <f>Source!F602</f>
        <v>1.22-2103-2-1/1</v>
      </c>
      <c r="C481" s="18" t="str">
        <f>Source!G602</f>
        <v>Техническое обслуживание сетевой линии связи</v>
      </c>
      <c r="D481" s="19" t="str">
        <f>Source!H602</f>
        <v>100 м</v>
      </c>
      <c r="E481" s="9">
        <f>Source!I602</f>
        <v>0.12</v>
      </c>
      <c r="F481" s="21"/>
      <c r="G481" s="20"/>
      <c r="H481" s="9"/>
      <c r="I481" s="9"/>
      <c r="J481" s="21"/>
      <c r="K481" s="21"/>
      <c r="Q481">
        <f>ROUND((Source!BZ602/100)*ROUND((Source!AF602*Source!AV602)*Source!I602, 2), 2)</f>
        <v>41.73</v>
      </c>
      <c r="R481">
        <f>Source!X602</f>
        <v>41.73</v>
      </c>
      <c r="S481">
        <f>ROUND((Source!CA602/100)*ROUND((Source!AF602*Source!AV602)*Source!I602, 2), 2)</f>
        <v>5.96</v>
      </c>
      <c r="T481">
        <f>Source!Y602</f>
        <v>5.96</v>
      </c>
      <c r="U481">
        <f>ROUND((175/100)*ROUND((Source!AE602*Source!AV602)*Source!I602, 2), 2)</f>
        <v>0</v>
      </c>
      <c r="V481">
        <f>ROUND((108/100)*ROUND(Source!CS602*Source!I602, 2), 2)</f>
        <v>0</v>
      </c>
    </row>
    <row r="482" spans="1:22" hidden="1" x14ac:dyDescent="0.2">
      <c r="C482" s="22" t="str">
        <f>"Объем: "&amp;Source!I602&amp;"=(100+"&amp;"20)*"&amp;"0,1/"&amp;"100"</f>
        <v>Объем: 0,12=(100+20)*0,1/100</v>
      </c>
    </row>
    <row r="483" spans="1:22" ht="14.25" hidden="1" x14ac:dyDescent="0.2">
      <c r="A483" s="18"/>
      <c r="B483" s="18"/>
      <c r="C483" s="18" t="s">
        <v>738</v>
      </c>
      <c r="D483" s="19"/>
      <c r="E483" s="9"/>
      <c r="F483" s="21">
        <f>Source!AO602</f>
        <v>496.76</v>
      </c>
      <c r="G483" s="20" t="str">
        <f>Source!DG602</f>
        <v/>
      </c>
      <c r="H483" s="9">
        <f>Source!AV602</f>
        <v>1</v>
      </c>
      <c r="I483" s="9">
        <f>IF(Source!BA602&lt;&gt; 0, Source!BA602, 1)</f>
        <v>1</v>
      </c>
      <c r="J483" s="21">
        <f>Source!S602</f>
        <v>59.61</v>
      </c>
      <c r="K483" s="21"/>
    </row>
    <row r="484" spans="1:22" ht="14.25" hidden="1" x14ac:dyDescent="0.2">
      <c r="A484" s="18"/>
      <c r="B484" s="18"/>
      <c r="C484" s="18" t="s">
        <v>742</v>
      </c>
      <c r="D484" s="19" t="s">
        <v>743</v>
      </c>
      <c r="E484" s="9">
        <f>Source!AT602</f>
        <v>70</v>
      </c>
      <c r="F484" s="21"/>
      <c r="G484" s="20"/>
      <c r="H484" s="9"/>
      <c r="I484" s="9"/>
      <c r="J484" s="21">
        <f>SUM(R481:R483)</f>
        <v>41.73</v>
      </c>
      <c r="K484" s="21"/>
    </row>
    <row r="485" spans="1:22" ht="14.25" hidden="1" x14ac:dyDescent="0.2">
      <c r="A485" s="18"/>
      <c r="B485" s="18"/>
      <c r="C485" s="18" t="s">
        <v>744</v>
      </c>
      <c r="D485" s="19" t="s">
        <v>743</v>
      </c>
      <c r="E485" s="9">
        <f>Source!AU602</f>
        <v>10</v>
      </c>
      <c r="F485" s="21"/>
      <c r="G485" s="20"/>
      <c r="H485" s="9"/>
      <c r="I485" s="9"/>
      <c r="J485" s="21">
        <f>SUM(T481:T484)</f>
        <v>5.96</v>
      </c>
      <c r="K485" s="21"/>
    </row>
    <row r="486" spans="1:22" ht="14.25" hidden="1" x14ac:dyDescent="0.2">
      <c r="A486" s="18"/>
      <c r="B486" s="18"/>
      <c r="C486" s="18" t="s">
        <v>746</v>
      </c>
      <c r="D486" s="19" t="s">
        <v>747</v>
      </c>
      <c r="E486" s="9">
        <f>Source!AQ602</f>
        <v>0.7</v>
      </c>
      <c r="F486" s="21"/>
      <c r="G486" s="20" t="str">
        <f>Source!DI602</f>
        <v/>
      </c>
      <c r="H486" s="9">
        <f>Source!AV602</f>
        <v>1</v>
      </c>
      <c r="I486" s="9"/>
      <c r="J486" s="21"/>
      <c r="K486" s="21">
        <f>Source!U602</f>
        <v>8.3999999999999991E-2</v>
      </c>
    </row>
    <row r="487" spans="1:22" ht="15" hidden="1" x14ac:dyDescent="0.25">
      <c r="A487" s="26"/>
      <c r="B487" s="26"/>
      <c r="C487" s="26"/>
      <c r="D487" s="26"/>
      <c r="E487" s="26"/>
      <c r="F487" s="26"/>
      <c r="G487" s="26"/>
      <c r="H487" s="26"/>
      <c r="I487" s="54">
        <f>J483+J484+J485</f>
        <v>107.3</v>
      </c>
      <c r="J487" s="54"/>
      <c r="K487" s="27">
        <f>IF(Source!I602&lt;&gt;0, ROUND(I487/Source!I602, 2), 0)</f>
        <v>894.17</v>
      </c>
      <c r="P487" s="24"/>
    </row>
    <row r="488" spans="1:22" hidden="1" x14ac:dyDescent="0.2"/>
    <row r="489" spans="1:22" ht="15" hidden="1" x14ac:dyDescent="0.25">
      <c r="A489" s="59" t="str">
        <f>CONCATENATE("Итого по подразделу: ",IF(Source!G604&lt;&gt;"Новый подраздел", Source!G604, ""))</f>
        <v>Итого по подразделу: Система охранной сигнализации</v>
      </c>
      <c r="B489" s="59"/>
      <c r="C489" s="59"/>
      <c r="D489" s="59"/>
      <c r="E489" s="59"/>
      <c r="F489" s="59"/>
      <c r="G489" s="59"/>
      <c r="H489" s="59"/>
      <c r="I489" s="57">
        <f>SUM(P396:P488)</f>
        <v>0</v>
      </c>
      <c r="J489" s="58"/>
      <c r="K489" s="28"/>
    </row>
    <row r="490" spans="1:22" hidden="1" x14ac:dyDescent="0.2"/>
    <row r="491" spans="1:22" hidden="1" x14ac:dyDescent="0.2"/>
    <row r="492" spans="1:22" ht="16.5" hidden="1" x14ac:dyDescent="0.25">
      <c r="A492" s="56" t="str">
        <f>CONCATENATE("Подраздел: ",IF(Source!G634&lt;&gt;"Новый подраздел", Source!G634, ""))</f>
        <v>Подраздел: Система охранного телевидения</v>
      </c>
      <c r="B492" s="56"/>
      <c r="C492" s="56"/>
      <c r="D492" s="56"/>
      <c r="E492" s="56"/>
      <c r="F492" s="56"/>
      <c r="G492" s="56"/>
      <c r="H492" s="56"/>
      <c r="I492" s="56"/>
      <c r="J492" s="56"/>
      <c r="K492" s="56"/>
    </row>
    <row r="493" spans="1:22" ht="85.5" hidden="1" x14ac:dyDescent="0.2">
      <c r="A493" s="18">
        <v>50</v>
      </c>
      <c r="B493" s="18" t="str">
        <f>Source!F638</f>
        <v>1.23-2303-5-1/1</v>
      </c>
      <c r="C493" s="18" t="str">
        <f>Source!G638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</v>
      </c>
      <c r="D493" s="19" t="str">
        <f>Source!H638</f>
        <v>шт.</v>
      </c>
      <c r="E493" s="9">
        <f>Source!I638</f>
        <v>1</v>
      </c>
      <c r="F493" s="21"/>
      <c r="G493" s="20"/>
      <c r="H493" s="9"/>
      <c r="I493" s="9"/>
      <c r="J493" s="21"/>
      <c r="K493" s="21"/>
      <c r="Q493">
        <f>ROUND((Source!BZ638/100)*ROUND((Source!AF638*Source!AV638)*Source!I638, 2), 2)</f>
        <v>1142.04</v>
      </c>
      <c r="R493">
        <f>Source!X638</f>
        <v>1142.04</v>
      </c>
      <c r="S493">
        <f>ROUND((Source!CA638/100)*ROUND((Source!AF638*Source!AV638)*Source!I638, 2), 2)</f>
        <v>163.15</v>
      </c>
      <c r="T493">
        <f>Source!Y638</f>
        <v>163.15</v>
      </c>
      <c r="U493">
        <f>ROUND((175/100)*ROUND((Source!AE638*Source!AV638)*Source!I638, 2), 2)</f>
        <v>0</v>
      </c>
      <c r="V493">
        <f>ROUND((108/100)*ROUND(Source!CS638*Source!I638, 2), 2)</f>
        <v>0</v>
      </c>
    </row>
    <row r="494" spans="1:22" ht="14.25" hidden="1" x14ac:dyDescent="0.2">
      <c r="A494" s="18"/>
      <c r="B494" s="18"/>
      <c r="C494" s="18" t="s">
        <v>738</v>
      </c>
      <c r="D494" s="19"/>
      <c r="E494" s="9"/>
      <c r="F494" s="21">
        <f>Source!AO638</f>
        <v>815.74</v>
      </c>
      <c r="G494" s="20" t="str">
        <f>Source!DG638</f>
        <v>*2</v>
      </c>
      <c r="H494" s="9">
        <f>Source!AV638</f>
        <v>1</v>
      </c>
      <c r="I494" s="9">
        <f>IF(Source!BA638&lt;&gt; 0, Source!BA638, 1)</f>
        <v>1</v>
      </c>
      <c r="J494" s="21">
        <f>Source!S638</f>
        <v>1631.48</v>
      </c>
      <c r="K494" s="21"/>
    </row>
    <row r="495" spans="1:22" ht="14.25" hidden="1" x14ac:dyDescent="0.2">
      <c r="A495" s="18"/>
      <c r="B495" s="18"/>
      <c r="C495" s="18" t="s">
        <v>742</v>
      </c>
      <c r="D495" s="19" t="s">
        <v>743</v>
      </c>
      <c r="E495" s="9">
        <f>Source!AT638</f>
        <v>70</v>
      </c>
      <c r="F495" s="21"/>
      <c r="G495" s="20"/>
      <c r="H495" s="9"/>
      <c r="I495" s="9"/>
      <c r="J495" s="21">
        <f>SUM(R493:R494)</f>
        <v>1142.04</v>
      </c>
      <c r="K495" s="21"/>
    </row>
    <row r="496" spans="1:22" ht="14.25" hidden="1" x14ac:dyDescent="0.2">
      <c r="A496" s="18"/>
      <c r="B496" s="18"/>
      <c r="C496" s="18" t="s">
        <v>744</v>
      </c>
      <c r="D496" s="19" t="s">
        <v>743</v>
      </c>
      <c r="E496" s="9">
        <f>Source!AU638</f>
        <v>10</v>
      </c>
      <c r="F496" s="21"/>
      <c r="G496" s="20"/>
      <c r="H496" s="9"/>
      <c r="I496" s="9"/>
      <c r="J496" s="21">
        <f>SUM(T493:T495)</f>
        <v>163.15</v>
      </c>
      <c r="K496" s="21"/>
    </row>
    <row r="497" spans="1:22" ht="14.25" hidden="1" x14ac:dyDescent="0.2">
      <c r="A497" s="18"/>
      <c r="B497" s="18"/>
      <c r="C497" s="18" t="s">
        <v>746</v>
      </c>
      <c r="D497" s="19" t="s">
        <v>747</v>
      </c>
      <c r="E497" s="9">
        <f>Source!AQ638</f>
        <v>1.06</v>
      </c>
      <c r="F497" s="21"/>
      <c r="G497" s="20" t="str">
        <f>Source!DI638</f>
        <v>*2</v>
      </c>
      <c r="H497" s="9">
        <f>Source!AV638</f>
        <v>1</v>
      </c>
      <c r="I497" s="9"/>
      <c r="J497" s="21"/>
      <c r="K497" s="21">
        <f>Source!U638</f>
        <v>2.12</v>
      </c>
    </row>
    <row r="498" spans="1:22" ht="15" hidden="1" x14ac:dyDescent="0.25">
      <c r="A498" s="26"/>
      <c r="B498" s="26"/>
      <c r="C498" s="26"/>
      <c r="D498" s="26"/>
      <c r="E498" s="26"/>
      <c r="F498" s="26"/>
      <c r="G498" s="26"/>
      <c r="H498" s="26"/>
      <c r="I498" s="54">
        <f>J494+J495+J496</f>
        <v>2936.67</v>
      </c>
      <c r="J498" s="54"/>
      <c r="K498" s="27">
        <f>IF(Source!I638&lt;&gt;0, ROUND(I498/Source!I638, 2), 0)</f>
        <v>2936.67</v>
      </c>
      <c r="P498" s="24"/>
    </row>
    <row r="499" spans="1:22" ht="42.75" hidden="1" x14ac:dyDescent="0.2">
      <c r="A499" s="18">
        <v>51</v>
      </c>
      <c r="B499" s="18" t="str">
        <f>Source!F640</f>
        <v>2.14-3803-3-1/1</v>
      </c>
      <c r="C499" s="18" t="str">
        <f>Source!G640</f>
        <v>Техническое обслуживание цифрового видеорегистратора (без стоимости видеорегистратора)</v>
      </c>
      <c r="D499" s="19" t="str">
        <f>Source!H640</f>
        <v>шт.</v>
      </c>
      <c r="E499" s="9">
        <f>Source!I640</f>
        <v>1</v>
      </c>
      <c r="F499" s="21"/>
      <c r="G499" s="20"/>
      <c r="H499" s="9"/>
      <c r="I499" s="9"/>
      <c r="J499" s="21"/>
      <c r="K499" s="21"/>
      <c r="Q499">
        <f>ROUND((Source!BZ640/100)*ROUND((Source!AF640*Source!AV640)*Source!I640, 2), 2)</f>
        <v>884.24</v>
      </c>
      <c r="R499">
        <f>Source!X640</f>
        <v>884.24</v>
      </c>
      <c r="S499">
        <f>ROUND((Source!CA640/100)*ROUND((Source!AF640*Source!AV640)*Source!I640, 2), 2)</f>
        <v>126.32</v>
      </c>
      <c r="T499">
        <f>Source!Y640</f>
        <v>126.32</v>
      </c>
      <c r="U499">
        <f>ROUND((175/100)*ROUND((Source!AE640*Source!AV640)*Source!I640, 2), 2)</f>
        <v>318.08</v>
      </c>
      <c r="V499">
        <f>ROUND((108/100)*ROUND(Source!CS640*Source!I640, 2), 2)</f>
        <v>196.3</v>
      </c>
    </row>
    <row r="500" spans="1:22" ht="14.25" hidden="1" x14ac:dyDescent="0.2">
      <c r="A500" s="18"/>
      <c r="B500" s="18"/>
      <c r="C500" s="18" t="s">
        <v>738</v>
      </c>
      <c r="D500" s="19"/>
      <c r="E500" s="9"/>
      <c r="F500" s="21">
        <f>Source!AO640</f>
        <v>631.6</v>
      </c>
      <c r="G500" s="20" t="str">
        <f>Source!DG640</f>
        <v>*2</v>
      </c>
      <c r="H500" s="9">
        <f>Source!AV640</f>
        <v>1</v>
      </c>
      <c r="I500" s="9">
        <f>IF(Source!BA640&lt;&gt; 0, Source!BA640, 1)</f>
        <v>1</v>
      </c>
      <c r="J500" s="21">
        <f>Source!S640</f>
        <v>1263.2</v>
      </c>
      <c r="K500" s="21"/>
    </row>
    <row r="501" spans="1:22" ht="14.25" hidden="1" x14ac:dyDescent="0.2">
      <c r="A501" s="18"/>
      <c r="B501" s="18"/>
      <c r="C501" s="18" t="s">
        <v>739</v>
      </c>
      <c r="D501" s="19"/>
      <c r="E501" s="9"/>
      <c r="F501" s="21">
        <f>Source!AM640</f>
        <v>143.33000000000001</v>
      </c>
      <c r="G501" s="20" t="str">
        <f>Source!DE640</f>
        <v>*2</v>
      </c>
      <c r="H501" s="9">
        <f>Source!AV640</f>
        <v>1</v>
      </c>
      <c r="I501" s="9">
        <f>IF(Source!BB640&lt;&gt; 0, Source!BB640, 1)</f>
        <v>1</v>
      </c>
      <c r="J501" s="21">
        <f>Source!Q640</f>
        <v>286.66000000000003</v>
      </c>
      <c r="K501" s="21"/>
    </row>
    <row r="502" spans="1:22" ht="14.25" hidden="1" x14ac:dyDescent="0.2">
      <c r="A502" s="18"/>
      <c r="B502" s="18"/>
      <c r="C502" s="18" t="s">
        <v>740</v>
      </c>
      <c r="D502" s="19"/>
      <c r="E502" s="9"/>
      <c r="F502" s="21">
        <f>Source!AN640</f>
        <v>90.88</v>
      </c>
      <c r="G502" s="20" t="str">
        <f>Source!DF640</f>
        <v>*2</v>
      </c>
      <c r="H502" s="9">
        <f>Source!AV640</f>
        <v>1</v>
      </c>
      <c r="I502" s="9">
        <f>IF(Source!BS640&lt;&gt; 0, Source!BS640, 1)</f>
        <v>1</v>
      </c>
      <c r="J502" s="23">
        <f>Source!R640</f>
        <v>181.76</v>
      </c>
      <c r="K502" s="21"/>
    </row>
    <row r="503" spans="1:22" ht="14.25" hidden="1" x14ac:dyDescent="0.2">
      <c r="A503" s="18"/>
      <c r="B503" s="18"/>
      <c r="C503" s="18" t="s">
        <v>741</v>
      </c>
      <c r="D503" s="19"/>
      <c r="E503" s="9"/>
      <c r="F503" s="21">
        <f>Source!AL640</f>
        <v>3.06</v>
      </c>
      <c r="G503" s="20" t="str">
        <f>Source!DD640</f>
        <v>*2</v>
      </c>
      <c r="H503" s="9">
        <f>Source!AW640</f>
        <v>1</v>
      </c>
      <c r="I503" s="9">
        <f>IF(Source!BC640&lt;&gt; 0, Source!BC640, 1)</f>
        <v>1</v>
      </c>
      <c r="J503" s="21">
        <f>Source!P640</f>
        <v>6.12</v>
      </c>
      <c r="K503" s="21"/>
    </row>
    <row r="504" spans="1:22" ht="14.25" hidden="1" x14ac:dyDescent="0.2">
      <c r="A504" s="18"/>
      <c r="B504" s="18"/>
      <c r="C504" s="18" t="s">
        <v>742</v>
      </c>
      <c r="D504" s="19" t="s">
        <v>743</v>
      </c>
      <c r="E504" s="9">
        <f>Source!AT640</f>
        <v>70</v>
      </c>
      <c r="F504" s="21"/>
      <c r="G504" s="20"/>
      <c r="H504" s="9"/>
      <c r="I504" s="9"/>
      <c r="J504" s="21">
        <f>SUM(R499:R503)</f>
        <v>884.24</v>
      </c>
      <c r="K504" s="21"/>
    </row>
    <row r="505" spans="1:22" ht="14.25" hidden="1" x14ac:dyDescent="0.2">
      <c r="A505" s="18"/>
      <c r="B505" s="18"/>
      <c r="C505" s="18" t="s">
        <v>744</v>
      </c>
      <c r="D505" s="19" t="s">
        <v>743</v>
      </c>
      <c r="E505" s="9">
        <f>Source!AU640</f>
        <v>10</v>
      </c>
      <c r="F505" s="21"/>
      <c r="G505" s="20"/>
      <c r="H505" s="9"/>
      <c r="I505" s="9"/>
      <c r="J505" s="21">
        <f>SUM(T499:T504)</f>
        <v>126.32</v>
      </c>
      <c r="K505" s="21"/>
    </row>
    <row r="506" spans="1:22" ht="14.25" hidden="1" x14ac:dyDescent="0.2">
      <c r="A506" s="18"/>
      <c r="B506" s="18"/>
      <c r="C506" s="18" t="s">
        <v>745</v>
      </c>
      <c r="D506" s="19" t="s">
        <v>743</v>
      </c>
      <c r="E506" s="9">
        <f>108</f>
        <v>108</v>
      </c>
      <c r="F506" s="21"/>
      <c r="G506" s="20"/>
      <c r="H506" s="9"/>
      <c r="I506" s="9"/>
      <c r="J506" s="21">
        <f>SUM(V499:V505)</f>
        <v>196.3</v>
      </c>
      <c r="K506" s="21"/>
    </row>
    <row r="507" spans="1:22" ht="14.25" hidden="1" x14ac:dyDescent="0.2">
      <c r="A507" s="18"/>
      <c r="B507" s="18"/>
      <c r="C507" s="18" t="s">
        <v>746</v>
      </c>
      <c r="D507" s="19" t="s">
        <v>747</v>
      </c>
      <c r="E507" s="9">
        <f>Source!AQ640</f>
        <v>0.89</v>
      </c>
      <c r="F507" s="21"/>
      <c r="G507" s="20" t="str">
        <f>Source!DI640</f>
        <v>*2</v>
      </c>
      <c r="H507" s="9">
        <f>Source!AV640</f>
        <v>1</v>
      </c>
      <c r="I507" s="9"/>
      <c r="J507" s="21"/>
      <c r="K507" s="21">
        <f>Source!U640</f>
        <v>1.78</v>
      </c>
    </row>
    <row r="508" spans="1:22" ht="15" hidden="1" x14ac:dyDescent="0.25">
      <c r="A508" s="26"/>
      <c r="B508" s="26"/>
      <c r="C508" s="26"/>
      <c r="D508" s="26"/>
      <c r="E508" s="26"/>
      <c r="F508" s="26"/>
      <c r="G508" s="26"/>
      <c r="H508" s="26"/>
      <c r="I508" s="54">
        <f>J500+J501+J503+J504+J505+J506</f>
        <v>2762.8400000000006</v>
      </c>
      <c r="J508" s="54"/>
      <c r="K508" s="27">
        <f>IF(Source!I640&lt;&gt;0, ROUND(I508/Source!I640, 2), 0)</f>
        <v>2762.84</v>
      </c>
      <c r="P508" s="24"/>
    </row>
    <row r="509" spans="1:22" ht="28.5" hidden="1" x14ac:dyDescent="0.2">
      <c r="A509" s="18">
        <v>52</v>
      </c>
      <c r="B509" s="18" t="str">
        <f>Source!F642</f>
        <v>1.22-2203-78-1/1</v>
      </c>
      <c r="C509" s="18" t="str">
        <f>Source!G642</f>
        <v>Техническое обслуживание блока питания типа БРП-12-01Л</v>
      </c>
      <c r="D509" s="19" t="str">
        <f>Source!H642</f>
        <v>шт.</v>
      </c>
      <c r="E509" s="9">
        <f>Source!I642</f>
        <v>1</v>
      </c>
      <c r="F509" s="21"/>
      <c r="G509" s="20"/>
      <c r="H509" s="9"/>
      <c r="I509" s="9"/>
      <c r="J509" s="21"/>
      <c r="K509" s="21"/>
      <c r="Q509">
        <f>ROUND((Source!BZ642/100)*ROUND((Source!AF642*Source!AV642)*Source!I642, 2), 2)</f>
        <v>668.89</v>
      </c>
      <c r="R509">
        <f>Source!X642</f>
        <v>668.89</v>
      </c>
      <c r="S509">
        <f>ROUND((Source!CA642/100)*ROUND((Source!AF642*Source!AV642)*Source!I642, 2), 2)</f>
        <v>95.56</v>
      </c>
      <c r="T509">
        <f>Source!Y642</f>
        <v>95.56</v>
      </c>
      <c r="U509">
        <f>ROUND((175/100)*ROUND((Source!AE642*Source!AV642)*Source!I642, 2), 2)</f>
        <v>0</v>
      </c>
      <c r="V509">
        <f>ROUND((108/100)*ROUND(Source!CS642*Source!I642, 2), 2)</f>
        <v>0</v>
      </c>
    </row>
    <row r="510" spans="1:22" ht="14.25" hidden="1" x14ac:dyDescent="0.2">
      <c r="A510" s="18"/>
      <c r="B510" s="18"/>
      <c r="C510" s="18" t="s">
        <v>738</v>
      </c>
      <c r="D510" s="19"/>
      <c r="E510" s="9"/>
      <c r="F510" s="21">
        <f>Source!AO642</f>
        <v>477.78</v>
      </c>
      <c r="G510" s="20" t="str">
        <f>Source!DG642</f>
        <v>*2</v>
      </c>
      <c r="H510" s="9">
        <f>Source!AV642</f>
        <v>1</v>
      </c>
      <c r="I510" s="9">
        <f>IF(Source!BA642&lt;&gt; 0, Source!BA642, 1)</f>
        <v>1</v>
      </c>
      <c r="J510" s="21">
        <f>Source!S642</f>
        <v>955.56</v>
      </c>
      <c r="K510" s="21"/>
    </row>
    <row r="511" spans="1:22" ht="14.25" hidden="1" x14ac:dyDescent="0.2">
      <c r="A511" s="18"/>
      <c r="B511" s="18"/>
      <c r="C511" s="18" t="s">
        <v>741</v>
      </c>
      <c r="D511" s="19"/>
      <c r="E511" s="9"/>
      <c r="F511" s="21">
        <f>Source!AL642</f>
        <v>4.09</v>
      </c>
      <c r="G511" s="20" t="str">
        <f>Source!DD642</f>
        <v>*2</v>
      </c>
      <c r="H511" s="9">
        <f>Source!AW642</f>
        <v>1</v>
      </c>
      <c r="I511" s="9">
        <f>IF(Source!BC642&lt;&gt; 0, Source!BC642, 1)</f>
        <v>1</v>
      </c>
      <c r="J511" s="21">
        <f>Source!P642</f>
        <v>8.18</v>
      </c>
      <c r="K511" s="21"/>
    </row>
    <row r="512" spans="1:22" ht="14.25" hidden="1" x14ac:dyDescent="0.2">
      <c r="A512" s="18"/>
      <c r="B512" s="18"/>
      <c r="C512" s="18" t="s">
        <v>742</v>
      </c>
      <c r="D512" s="19" t="s">
        <v>743</v>
      </c>
      <c r="E512" s="9">
        <f>Source!AT642</f>
        <v>70</v>
      </c>
      <c r="F512" s="21"/>
      <c r="G512" s="20"/>
      <c r="H512" s="9"/>
      <c r="I512" s="9"/>
      <c r="J512" s="21">
        <f>SUM(R509:R511)</f>
        <v>668.89</v>
      </c>
      <c r="K512" s="21"/>
    </row>
    <row r="513" spans="1:22" ht="14.25" hidden="1" x14ac:dyDescent="0.2">
      <c r="A513" s="18"/>
      <c r="B513" s="18"/>
      <c r="C513" s="18" t="s">
        <v>744</v>
      </c>
      <c r="D513" s="19" t="s">
        <v>743</v>
      </c>
      <c r="E513" s="9">
        <f>Source!AU642</f>
        <v>10</v>
      </c>
      <c r="F513" s="21"/>
      <c r="G513" s="20"/>
      <c r="H513" s="9"/>
      <c r="I513" s="9"/>
      <c r="J513" s="21">
        <f>SUM(T509:T512)</f>
        <v>95.56</v>
      </c>
      <c r="K513" s="21"/>
    </row>
    <row r="514" spans="1:22" ht="14.25" hidden="1" x14ac:dyDescent="0.2">
      <c r="A514" s="18"/>
      <c r="B514" s="18"/>
      <c r="C514" s="18" t="s">
        <v>746</v>
      </c>
      <c r="D514" s="19" t="s">
        <v>747</v>
      </c>
      <c r="E514" s="9">
        <f>Source!AQ642</f>
        <v>0.72</v>
      </c>
      <c r="F514" s="21"/>
      <c r="G514" s="20" t="str">
        <f>Source!DI642</f>
        <v>*2</v>
      </c>
      <c r="H514" s="9">
        <f>Source!AV642</f>
        <v>1</v>
      </c>
      <c r="I514" s="9"/>
      <c r="J514" s="21"/>
      <c r="K514" s="21">
        <f>Source!U642</f>
        <v>1.44</v>
      </c>
    </row>
    <row r="515" spans="1:22" ht="15" hidden="1" x14ac:dyDescent="0.25">
      <c r="A515" s="26"/>
      <c r="B515" s="26"/>
      <c r="C515" s="26"/>
      <c r="D515" s="26"/>
      <c r="E515" s="26"/>
      <c r="F515" s="26"/>
      <c r="G515" s="26"/>
      <c r="H515" s="26"/>
      <c r="I515" s="54">
        <f>J510+J511+J512+J513</f>
        <v>1728.1899999999998</v>
      </c>
      <c r="J515" s="54"/>
      <c r="K515" s="27">
        <f>IF(Source!I642&lt;&gt;0, ROUND(I515/Source!I642, 2), 0)</f>
        <v>1728.19</v>
      </c>
      <c r="P515" s="24"/>
    </row>
    <row r="516" spans="1:22" ht="57" hidden="1" x14ac:dyDescent="0.2">
      <c r="A516" s="18">
        <v>53</v>
      </c>
      <c r="B516" s="18" t="str">
        <f>Source!F644</f>
        <v>1.22-2303-2-1/1</v>
      </c>
      <c r="C516" s="18" t="str">
        <f>Source!G644</f>
        <v>Техническое обслуживание сетевой камеры видеонаблюдения наружной установки типа SNV, на высоте до 3 м - ежемесячное</v>
      </c>
      <c r="D516" s="19" t="str">
        <f>Source!H644</f>
        <v>шт.</v>
      </c>
      <c r="E516" s="9">
        <f>Source!I644</f>
        <v>5</v>
      </c>
      <c r="F516" s="21"/>
      <c r="G516" s="20"/>
      <c r="H516" s="9"/>
      <c r="I516" s="9"/>
      <c r="J516" s="21"/>
      <c r="K516" s="21"/>
      <c r="Q516">
        <f>ROUND((Source!BZ644/100)*ROUND((Source!AF644*Source!AV644)*Source!I644, 2), 2)</f>
        <v>11684.68</v>
      </c>
      <c r="R516">
        <f>Source!X644</f>
        <v>11684.68</v>
      </c>
      <c r="S516">
        <f>ROUND((Source!CA644/100)*ROUND((Source!AF644*Source!AV644)*Source!I644, 2), 2)</f>
        <v>1669.24</v>
      </c>
      <c r="T516">
        <f>Source!Y644</f>
        <v>1669.24</v>
      </c>
      <c r="U516">
        <f>ROUND((175/100)*ROUND((Source!AE644*Source!AV644)*Source!I644, 2), 2)</f>
        <v>0</v>
      </c>
      <c r="V516">
        <f>ROUND((108/100)*ROUND(Source!CS644*Source!I644, 2), 2)</f>
        <v>0</v>
      </c>
    </row>
    <row r="517" spans="1:22" hidden="1" x14ac:dyDescent="0.2">
      <c r="C517" s="22" t="str">
        <f>"Объем: "&amp;Source!I644&amp;"=4+"&amp;"1"</f>
        <v>Объем: 5=4+1</v>
      </c>
    </row>
    <row r="518" spans="1:22" ht="14.25" hidden="1" x14ac:dyDescent="0.2">
      <c r="A518" s="18"/>
      <c r="B518" s="18"/>
      <c r="C518" s="18" t="s">
        <v>738</v>
      </c>
      <c r="D518" s="19"/>
      <c r="E518" s="9"/>
      <c r="F518" s="21">
        <f>Source!AO644</f>
        <v>834.62</v>
      </c>
      <c r="G518" s="20" t="str">
        <f>Source!DG644</f>
        <v>*4</v>
      </c>
      <c r="H518" s="9">
        <f>Source!AV644</f>
        <v>1</v>
      </c>
      <c r="I518" s="9">
        <f>IF(Source!BA644&lt;&gt; 0, Source!BA644, 1)</f>
        <v>1</v>
      </c>
      <c r="J518" s="21">
        <f>Source!S644</f>
        <v>16692.400000000001</v>
      </c>
      <c r="K518" s="21"/>
    </row>
    <row r="519" spans="1:22" ht="14.25" hidden="1" x14ac:dyDescent="0.2">
      <c r="A519" s="18"/>
      <c r="B519" s="18"/>
      <c r="C519" s="18" t="s">
        <v>741</v>
      </c>
      <c r="D519" s="19"/>
      <c r="E519" s="9"/>
      <c r="F519" s="21">
        <f>Source!AL644</f>
        <v>178.31</v>
      </c>
      <c r="G519" s="20" t="str">
        <f>Source!DD644</f>
        <v>*4</v>
      </c>
      <c r="H519" s="9">
        <f>Source!AW644</f>
        <v>1</v>
      </c>
      <c r="I519" s="9">
        <f>IF(Source!BC644&lt;&gt; 0, Source!BC644, 1)</f>
        <v>1</v>
      </c>
      <c r="J519" s="21">
        <f>Source!P644</f>
        <v>3566.2</v>
      </c>
      <c r="K519" s="21"/>
    </row>
    <row r="520" spans="1:22" ht="14.25" hidden="1" x14ac:dyDescent="0.2">
      <c r="A520" s="18"/>
      <c r="B520" s="18"/>
      <c r="C520" s="18" t="s">
        <v>742</v>
      </c>
      <c r="D520" s="19" t="s">
        <v>743</v>
      </c>
      <c r="E520" s="9">
        <f>Source!AT644</f>
        <v>70</v>
      </c>
      <c r="F520" s="21"/>
      <c r="G520" s="20"/>
      <c r="H520" s="9"/>
      <c r="I520" s="9"/>
      <c r="J520" s="21">
        <f>SUM(R516:R519)</f>
        <v>11684.68</v>
      </c>
      <c r="K520" s="21"/>
    </row>
    <row r="521" spans="1:22" ht="14.25" hidden="1" x14ac:dyDescent="0.2">
      <c r="A521" s="18"/>
      <c r="B521" s="18"/>
      <c r="C521" s="18" t="s">
        <v>744</v>
      </c>
      <c r="D521" s="19" t="s">
        <v>743</v>
      </c>
      <c r="E521" s="9">
        <f>Source!AU644</f>
        <v>10</v>
      </c>
      <c r="F521" s="21"/>
      <c r="G521" s="20"/>
      <c r="H521" s="9"/>
      <c r="I521" s="9"/>
      <c r="J521" s="21">
        <f>SUM(T516:T520)</f>
        <v>1669.24</v>
      </c>
      <c r="K521" s="21"/>
    </row>
    <row r="522" spans="1:22" ht="14.25" hidden="1" x14ac:dyDescent="0.2">
      <c r="A522" s="18"/>
      <c r="B522" s="18"/>
      <c r="C522" s="18" t="s">
        <v>746</v>
      </c>
      <c r="D522" s="19" t="s">
        <v>747</v>
      </c>
      <c r="E522" s="9">
        <f>Source!AQ644</f>
        <v>1.24</v>
      </c>
      <c r="F522" s="21"/>
      <c r="G522" s="20" t="str">
        <f>Source!DI644</f>
        <v>*4</v>
      </c>
      <c r="H522" s="9">
        <f>Source!AV644</f>
        <v>1</v>
      </c>
      <c r="I522" s="9"/>
      <c r="J522" s="21"/>
      <c r="K522" s="21">
        <f>Source!U644</f>
        <v>24.8</v>
      </c>
    </row>
    <row r="523" spans="1:22" ht="15" hidden="1" x14ac:dyDescent="0.25">
      <c r="A523" s="26"/>
      <c r="B523" s="26"/>
      <c r="C523" s="26"/>
      <c r="D523" s="26"/>
      <c r="E523" s="26"/>
      <c r="F523" s="26"/>
      <c r="G523" s="26"/>
      <c r="H523" s="26"/>
      <c r="I523" s="54">
        <f>J518+J519+J520+J521</f>
        <v>33612.520000000004</v>
      </c>
      <c r="J523" s="54"/>
      <c r="K523" s="27">
        <f>IF(Source!I644&lt;&gt;0, ROUND(I523/Source!I644, 2), 0)</f>
        <v>6722.5</v>
      </c>
      <c r="P523" s="24"/>
    </row>
    <row r="524" spans="1:22" ht="57" hidden="1" x14ac:dyDescent="0.2">
      <c r="A524" s="18">
        <v>54</v>
      </c>
      <c r="B524" s="18" t="str">
        <f>Source!F645</f>
        <v>1.22-2303-1-1/1</v>
      </c>
      <c r="C524" s="18" t="str">
        <f>Source!G645</f>
        <v>Техническое обслуживание сетевой камеры видеонаблюдения внутренней установки типа SND, на высоте до 3 м - ежемесячное</v>
      </c>
      <c r="D524" s="19" t="str">
        <f>Source!H645</f>
        <v>шт.</v>
      </c>
      <c r="E524" s="9">
        <f>Source!I645</f>
        <v>4</v>
      </c>
      <c r="F524" s="21"/>
      <c r="G524" s="20"/>
      <c r="H524" s="9"/>
      <c r="I524" s="9"/>
      <c r="J524" s="21"/>
      <c r="K524" s="21"/>
      <c r="Q524">
        <f>ROUND((Source!BZ645/100)*ROUND((Source!AF645*Source!AV645)*Source!I645, 2), 2)</f>
        <v>6969.65</v>
      </c>
      <c r="R524">
        <f>Source!X645</f>
        <v>6969.65</v>
      </c>
      <c r="S524">
        <f>ROUND((Source!CA645/100)*ROUND((Source!AF645*Source!AV645)*Source!I645, 2), 2)</f>
        <v>995.66</v>
      </c>
      <c r="T524">
        <f>Source!Y645</f>
        <v>995.66</v>
      </c>
      <c r="U524">
        <f>ROUND((175/100)*ROUND((Source!AE645*Source!AV645)*Source!I645, 2), 2)</f>
        <v>0</v>
      </c>
      <c r="V524">
        <f>ROUND((108/100)*ROUND(Source!CS645*Source!I645, 2), 2)</f>
        <v>0</v>
      </c>
    </row>
    <row r="525" spans="1:22" hidden="1" x14ac:dyDescent="0.2">
      <c r="C525" s="22" t="str">
        <f>"Объем: "&amp;Source!I645&amp;"=2+"&amp;"2"</f>
        <v>Объем: 4=2+2</v>
      </c>
    </row>
    <row r="526" spans="1:22" ht="14.25" hidden="1" x14ac:dyDescent="0.2">
      <c r="A526" s="18"/>
      <c r="B526" s="18"/>
      <c r="C526" s="18" t="s">
        <v>738</v>
      </c>
      <c r="D526" s="19"/>
      <c r="E526" s="9"/>
      <c r="F526" s="21">
        <f>Source!AO645</f>
        <v>622.29</v>
      </c>
      <c r="G526" s="20" t="str">
        <f>Source!DG645</f>
        <v>*4</v>
      </c>
      <c r="H526" s="9">
        <f>Source!AV645</f>
        <v>1</v>
      </c>
      <c r="I526" s="9">
        <f>IF(Source!BA645&lt;&gt; 0, Source!BA645, 1)</f>
        <v>1</v>
      </c>
      <c r="J526" s="21">
        <f>Source!S645</f>
        <v>9956.64</v>
      </c>
      <c r="K526" s="21"/>
    </row>
    <row r="527" spans="1:22" ht="14.25" hidden="1" x14ac:dyDescent="0.2">
      <c r="A527" s="18"/>
      <c r="B527" s="18"/>
      <c r="C527" s="18" t="s">
        <v>741</v>
      </c>
      <c r="D527" s="19"/>
      <c r="E527" s="9"/>
      <c r="F527" s="21">
        <f>Source!AL645</f>
        <v>133.5</v>
      </c>
      <c r="G527" s="20" t="str">
        <f>Source!DD645</f>
        <v>*4</v>
      </c>
      <c r="H527" s="9">
        <f>Source!AW645</f>
        <v>1</v>
      </c>
      <c r="I527" s="9">
        <f>IF(Source!BC645&lt;&gt; 0, Source!BC645, 1)</f>
        <v>1</v>
      </c>
      <c r="J527" s="21">
        <f>Source!P645</f>
        <v>2136</v>
      </c>
      <c r="K527" s="21"/>
    </row>
    <row r="528" spans="1:22" ht="14.25" hidden="1" x14ac:dyDescent="0.2">
      <c r="A528" s="18"/>
      <c r="B528" s="18"/>
      <c r="C528" s="18" t="s">
        <v>742</v>
      </c>
      <c r="D528" s="19" t="s">
        <v>743</v>
      </c>
      <c r="E528" s="9">
        <f>Source!AT645</f>
        <v>70</v>
      </c>
      <c r="F528" s="21"/>
      <c r="G528" s="20"/>
      <c r="H528" s="9"/>
      <c r="I528" s="9"/>
      <c r="J528" s="21">
        <f>SUM(R524:R527)</f>
        <v>6969.65</v>
      </c>
      <c r="K528" s="21"/>
    </row>
    <row r="529" spans="1:22" ht="14.25" hidden="1" x14ac:dyDescent="0.2">
      <c r="A529" s="18"/>
      <c r="B529" s="18"/>
      <c r="C529" s="18" t="s">
        <v>744</v>
      </c>
      <c r="D529" s="19" t="s">
        <v>743</v>
      </c>
      <c r="E529" s="9">
        <f>Source!AU645</f>
        <v>10</v>
      </c>
      <c r="F529" s="21"/>
      <c r="G529" s="20"/>
      <c r="H529" s="9"/>
      <c r="I529" s="9"/>
      <c r="J529" s="21">
        <f>SUM(T524:T528)</f>
        <v>995.66</v>
      </c>
      <c r="K529" s="21"/>
    </row>
    <row r="530" spans="1:22" ht="14.25" hidden="1" x14ac:dyDescent="0.2">
      <c r="A530" s="18"/>
      <c r="B530" s="18"/>
      <c r="C530" s="18" t="s">
        <v>746</v>
      </c>
      <c r="D530" s="19" t="s">
        <v>747</v>
      </c>
      <c r="E530" s="9">
        <f>Source!AQ645</f>
        <v>0.92</v>
      </c>
      <c r="F530" s="21"/>
      <c r="G530" s="20" t="str">
        <f>Source!DI645</f>
        <v>*4</v>
      </c>
      <c r="H530" s="9">
        <f>Source!AV645</f>
        <v>1</v>
      </c>
      <c r="I530" s="9"/>
      <c r="J530" s="21"/>
      <c r="K530" s="21">
        <f>Source!U645</f>
        <v>14.72</v>
      </c>
    </row>
    <row r="531" spans="1:22" ht="15" hidden="1" x14ac:dyDescent="0.25">
      <c r="A531" s="26"/>
      <c r="B531" s="26"/>
      <c r="C531" s="26"/>
      <c r="D531" s="26"/>
      <c r="E531" s="26"/>
      <c r="F531" s="26"/>
      <c r="G531" s="26"/>
      <c r="H531" s="26"/>
      <c r="I531" s="54">
        <f>J526+J527+J528+J529</f>
        <v>20057.95</v>
      </c>
      <c r="J531" s="54"/>
      <c r="K531" s="27">
        <f>IF(Source!I645&lt;&gt;0, ROUND(I531/Source!I645, 2), 0)</f>
        <v>5014.49</v>
      </c>
      <c r="P531" s="24"/>
    </row>
    <row r="532" spans="1:22" ht="28.5" hidden="1" x14ac:dyDescent="0.2">
      <c r="A532" s="18">
        <v>55</v>
      </c>
      <c r="B532" s="18" t="str">
        <f>Source!F646</f>
        <v>1.22-2103-2-1/1</v>
      </c>
      <c r="C532" s="18" t="str">
        <f>Source!G646</f>
        <v>Техническое обслуживание сетевой линии связи</v>
      </c>
      <c r="D532" s="19" t="str">
        <f>Source!H646</f>
        <v>100 м</v>
      </c>
      <c r="E532" s="9">
        <f>Source!I646</f>
        <v>0.52</v>
      </c>
      <c r="F532" s="21"/>
      <c r="G532" s="20"/>
      <c r="H532" s="9"/>
      <c r="I532" s="9"/>
      <c r="J532" s="21"/>
      <c r="K532" s="21"/>
      <c r="Q532">
        <f>ROUND((Source!BZ646/100)*ROUND((Source!AF646*Source!AV646)*Source!I646, 2), 2)</f>
        <v>180.82</v>
      </c>
      <c r="R532">
        <f>Source!X646</f>
        <v>180.82</v>
      </c>
      <c r="S532">
        <f>ROUND((Source!CA646/100)*ROUND((Source!AF646*Source!AV646)*Source!I646, 2), 2)</f>
        <v>25.83</v>
      </c>
      <c r="T532">
        <f>Source!Y646</f>
        <v>25.83</v>
      </c>
      <c r="U532">
        <f>ROUND((175/100)*ROUND((Source!AE646*Source!AV646)*Source!I646, 2), 2)</f>
        <v>0</v>
      </c>
      <c r="V532">
        <f>ROUND((108/100)*ROUND(Source!CS646*Source!I646, 2), 2)</f>
        <v>0</v>
      </c>
    </row>
    <row r="533" spans="1:22" hidden="1" x14ac:dyDescent="0.2">
      <c r="C533" s="22" t="str">
        <f>"Объем: "&amp;Source!I646&amp;"=(260+"&amp;"100+"&amp;"160)*"&amp;"0,1/"&amp;"100"</f>
        <v>Объем: 0,52=(260+100+160)*0,1/100</v>
      </c>
    </row>
    <row r="534" spans="1:22" ht="14.25" hidden="1" x14ac:dyDescent="0.2">
      <c r="A534" s="18"/>
      <c r="B534" s="18"/>
      <c r="C534" s="18" t="s">
        <v>738</v>
      </c>
      <c r="D534" s="19"/>
      <c r="E534" s="9"/>
      <c r="F534" s="21">
        <f>Source!AO646</f>
        <v>496.76</v>
      </c>
      <c r="G534" s="20" t="str">
        <f>Source!DG646</f>
        <v/>
      </c>
      <c r="H534" s="9">
        <f>Source!AV646</f>
        <v>1</v>
      </c>
      <c r="I534" s="9">
        <f>IF(Source!BA646&lt;&gt; 0, Source!BA646, 1)</f>
        <v>1</v>
      </c>
      <c r="J534" s="21">
        <f>Source!S646</f>
        <v>258.32</v>
      </c>
      <c r="K534" s="21"/>
    </row>
    <row r="535" spans="1:22" ht="14.25" hidden="1" x14ac:dyDescent="0.2">
      <c r="A535" s="18"/>
      <c r="B535" s="18"/>
      <c r="C535" s="18" t="s">
        <v>742</v>
      </c>
      <c r="D535" s="19" t="s">
        <v>743</v>
      </c>
      <c r="E535" s="9">
        <f>Source!AT646</f>
        <v>70</v>
      </c>
      <c r="F535" s="21"/>
      <c r="G535" s="20"/>
      <c r="H535" s="9"/>
      <c r="I535" s="9"/>
      <c r="J535" s="21">
        <f>SUM(R532:R534)</f>
        <v>180.82</v>
      </c>
      <c r="K535" s="21"/>
    </row>
    <row r="536" spans="1:22" ht="14.25" hidden="1" x14ac:dyDescent="0.2">
      <c r="A536" s="18"/>
      <c r="B536" s="18"/>
      <c r="C536" s="18" t="s">
        <v>744</v>
      </c>
      <c r="D536" s="19" t="s">
        <v>743</v>
      </c>
      <c r="E536" s="9">
        <f>Source!AU646</f>
        <v>10</v>
      </c>
      <c r="F536" s="21"/>
      <c r="G536" s="20"/>
      <c r="H536" s="9"/>
      <c r="I536" s="9"/>
      <c r="J536" s="21">
        <f>SUM(T532:T535)</f>
        <v>25.83</v>
      </c>
      <c r="K536" s="21"/>
    </row>
    <row r="537" spans="1:22" ht="14.25" hidden="1" x14ac:dyDescent="0.2">
      <c r="A537" s="18"/>
      <c r="B537" s="18"/>
      <c r="C537" s="18" t="s">
        <v>746</v>
      </c>
      <c r="D537" s="19" t="s">
        <v>747</v>
      </c>
      <c r="E537" s="9">
        <f>Source!AQ646</f>
        <v>0.7</v>
      </c>
      <c r="F537" s="21"/>
      <c r="G537" s="20" t="str">
        <f>Source!DI646</f>
        <v/>
      </c>
      <c r="H537" s="9">
        <f>Source!AV646</f>
        <v>1</v>
      </c>
      <c r="I537" s="9"/>
      <c r="J537" s="21"/>
      <c r="K537" s="21">
        <f>Source!U646</f>
        <v>0.36399999999999999</v>
      </c>
    </row>
    <row r="538" spans="1:22" ht="15" hidden="1" x14ac:dyDescent="0.25">
      <c r="A538" s="26"/>
      <c r="B538" s="26"/>
      <c r="C538" s="26"/>
      <c r="D538" s="26"/>
      <c r="E538" s="26"/>
      <c r="F538" s="26"/>
      <c r="G538" s="26"/>
      <c r="H538" s="26"/>
      <c r="I538" s="54">
        <f>J534+J535+J536</f>
        <v>464.96999999999997</v>
      </c>
      <c r="J538" s="54"/>
      <c r="K538" s="27">
        <f>IF(Source!I646&lt;&gt;0, ROUND(I538/Source!I646, 2), 0)</f>
        <v>894.17</v>
      </c>
      <c r="P538" s="24"/>
    </row>
    <row r="539" spans="1:22" hidden="1" x14ac:dyDescent="0.2"/>
    <row r="540" spans="1:22" ht="15" hidden="1" x14ac:dyDescent="0.25">
      <c r="A540" s="59" t="str">
        <f>CONCATENATE("Итого по подразделу: ",IF(Source!G648&lt;&gt;"Новый подраздел", Source!G648, ""))</f>
        <v>Итого по подразделу: Система охранного телевидения</v>
      </c>
      <c r="B540" s="59"/>
      <c r="C540" s="59"/>
      <c r="D540" s="59"/>
      <c r="E540" s="59"/>
      <c r="F540" s="59"/>
      <c r="G540" s="59"/>
      <c r="H540" s="59"/>
      <c r="I540" s="57">
        <f>SUM(P492:P539)</f>
        <v>0</v>
      </c>
      <c r="J540" s="58"/>
      <c r="K540" s="28"/>
    </row>
    <row r="543" spans="1:22" ht="16.5" hidden="1" x14ac:dyDescent="0.25">
      <c r="A543" s="56" t="str">
        <f>CONCATENATE("Подраздел: ",IF(Source!G678&lt;&gt;"Новый подраздел", Source!G678, ""))</f>
        <v>Подраздел: Система контроля и управления доступом</v>
      </c>
      <c r="B543" s="56"/>
      <c r="C543" s="56"/>
      <c r="D543" s="56"/>
      <c r="E543" s="56"/>
      <c r="F543" s="56"/>
      <c r="G543" s="56"/>
      <c r="H543" s="56"/>
      <c r="I543" s="56"/>
      <c r="J543" s="56"/>
      <c r="K543" s="56"/>
    </row>
    <row r="544" spans="1:22" ht="42.75" hidden="1" x14ac:dyDescent="0.2">
      <c r="A544" s="18">
        <v>56</v>
      </c>
      <c r="B544" s="18" t="str">
        <f>Source!F683</f>
        <v>1.24-2903-5-1/1</v>
      </c>
      <c r="C544" s="18" t="str">
        <f>Source!G683</f>
        <v>Техническое обслуживание считывателя карт настенного системы контроля доступа - ежемесячное</v>
      </c>
      <c r="D544" s="19" t="str">
        <f>Source!H683</f>
        <v>шт.</v>
      </c>
      <c r="E544" s="9">
        <f>Source!I683</f>
        <v>4</v>
      </c>
      <c r="F544" s="21"/>
      <c r="G544" s="20"/>
      <c r="H544" s="9"/>
      <c r="I544" s="9"/>
      <c r="J544" s="21"/>
      <c r="K544" s="21"/>
      <c r="Q544">
        <f>ROUND((Source!BZ683/100)*ROUND((Source!AF683*Source!AV683)*Source!I683, 2), 2)</f>
        <v>968.24</v>
      </c>
      <c r="R544">
        <f>Source!X683</f>
        <v>968.24</v>
      </c>
      <c r="S544">
        <f>ROUND((Source!CA683/100)*ROUND((Source!AF683*Source!AV683)*Source!I683, 2), 2)</f>
        <v>138.32</v>
      </c>
      <c r="T544">
        <f>Source!Y683</f>
        <v>138.32</v>
      </c>
      <c r="U544">
        <f>ROUND((175/100)*ROUND((Source!AE683*Source!AV683)*Source!I683, 2), 2)</f>
        <v>0</v>
      </c>
      <c r="V544">
        <f>ROUND((108/100)*ROUND(Source!CS683*Source!I683, 2), 2)</f>
        <v>0</v>
      </c>
    </row>
    <row r="545" spans="1:22" ht="14.25" hidden="1" x14ac:dyDescent="0.2">
      <c r="A545" s="18"/>
      <c r="B545" s="18"/>
      <c r="C545" s="18" t="s">
        <v>738</v>
      </c>
      <c r="D545" s="19"/>
      <c r="E545" s="9"/>
      <c r="F545" s="21">
        <f>Source!AO683</f>
        <v>86.45</v>
      </c>
      <c r="G545" s="20" t="str">
        <f>Source!DG683</f>
        <v>*4</v>
      </c>
      <c r="H545" s="9">
        <f>Source!AV683</f>
        <v>1</v>
      </c>
      <c r="I545" s="9">
        <f>IF(Source!BA683&lt;&gt; 0, Source!BA683, 1)</f>
        <v>1</v>
      </c>
      <c r="J545" s="21">
        <f>Source!S683</f>
        <v>1383.2</v>
      </c>
      <c r="K545" s="21"/>
    </row>
    <row r="546" spans="1:22" ht="14.25" hidden="1" x14ac:dyDescent="0.2">
      <c r="A546" s="18"/>
      <c r="B546" s="18"/>
      <c r="C546" s="18" t="s">
        <v>741</v>
      </c>
      <c r="D546" s="19"/>
      <c r="E546" s="9"/>
      <c r="F546" s="21">
        <f>Source!AL683</f>
        <v>2.0499999999999998</v>
      </c>
      <c r="G546" s="20" t="str">
        <f>Source!DD683</f>
        <v>*4</v>
      </c>
      <c r="H546" s="9">
        <f>Source!AW683</f>
        <v>1</v>
      </c>
      <c r="I546" s="9">
        <f>IF(Source!BC683&lt;&gt; 0, Source!BC683, 1)</f>
        <v>1</v>
      </c>
      <c r="J546" s="21">
        <f>Source!P683</f>
        <v>32.799999999999997</v>
      </c>
      <c r="K546" s="21"/>
    </row>
    <row r="547" spans="1:22" ht="14.25" hidden="1" x14ac:dyDescent="0.2">
      <c r="A547" s="18"/>
      <c r="B547" s="18"/>
      <c r="C547" s="18" t="s">
        <v>742</v>
      </c>
      <c r="D547" s="19" t="s">
        <v>743</v>
      </c>
      <c r="E547" s="9">
        <f>Source!AT683</f>
        <v>70</v>
      </c>
      <c r="F547" s="21"/>
      <c r="G547" s="20"/>
      <c r="H547" s="9"/>
      <c r="I547" s="9"/>
      <c r="J547" s="21">
        <f>SUM(R544:R546)</f>
        <v>968.24</v>
      </c>
      <c r="K547" s="21"/>
    </row>
    <row r="548" spans="1:22" ht="14.25" hidden="1" x14ac:dyDescent="0.2">
      <c r="A548" s="18"/>
      <c r="B548" s="18"/>
      <c r="C548" s="18" t="s">
        <v>744</v>
      </c>
      <c r="D548" s="19" t="s">
        <v>743</v>
      </c>
      <c r="E548" s="9">
        <f>Source!AU683</f>
        <v>10</v>
      </c>
      <c r="F548" s="21"/>
      <c r="G548" s="20"/>
      <c r="H548" s="9"/>
      <c r="I548" s="9"/>
      <c r="J548" s="21">
        <f>SUM(T544:T547)</f>
        <v>138.32</v>
      </c>
      <c r="K548" s="21"/>
    </row>
    <row r="549" spans="1:22" ht="14.25" hidden="1" x14ac:dyDescent="0.2">
      <c r="A549" s="18"/>
      <c r="B549" s="18"/>
      <c r="C549" s="18" t="s">
        <v>746</v>
      </c>
      <c r="D549" s="19" t="s">
        <v>747</v>
      </c>
      <c r="E549" s="9">
        <f>Source!AQ683</f>
        <v>0.14000000000000001</v>
      </c>
      <c r="F549" s="21"/>
      <c r="G549" s="20" t="str">
        <f>Source!DI683</f>
        <v>*4</v>
      </c>
      <c r="H549" s="9">
        <f>Source!AV683</f>
        <v>1</v>
      </c>
      <c r="I549" s="9"/>
      <c r="J549" s="21"/>
      <c r="K549" s="21">
        <f>Source!U683</f>
        <v>2.2400000000000002</v>
      </c>
    </row>
    <row r="550" spans="1:22" ht="15" hidden="1" x14ac:dyDescent="0.25">
      <c r="A550" s="26"/>
      <c r="B550" s="26"/>
      <c r="C550" s="26"/>
      <c r="D550" s="26"/>
      <c r="E550" s="26"/>
      <c r="F550" s="26"/>
      <c r="G550" s="26"/>
      <c r="H550" s="26"/>
      <c r="I550" s="54">
        <f>J545+J546+J547+J548</f>
        <v>2522.56</v>
      </c>
      <c r="J550" s="54"/>
      <c r="K550" s="27">
        <f>IF(Source!I683&lt;&gt;0, ROUND(I550/Source!I683, 2), 0)</f>
        <v>630.64</v>
      </c>
      <c r="P550" s="24"/>
    </row>
    <row r="551" spans="1:22" ht="28.5" hidden="1" x14ac:dyDescent="0.2">
      <c r="A551" s="18">
        <v>57</v>
      </c>
      <c r="B551" s="18" t="str">
        <f>Source!F685</f>
        <v>1.24-2903-2-2/1</v>
      </c>
      <c r="C551" s="18" t="str">
        <f>Source!G685</f>
        <v>Техническое обслуживание распашных турникетов - ежеквартальное</v>
      </c>
      <c r="D551" s="19" t="str">
        <f>Source!H685</f>
        <v>шт.</v>
      </c>
      <c r="E551" s="9">
        <f>Source!I685</f>
        <v>2</v>
      </c>
      <c r="F551" s="21"/>
      <c r="G551" s="20"/>
      <c r="H551" s="9"/>
      <c r="I551" s="9"/>
      <c r="J551" s="21"/>
      <c r="K551" s="21"/>
      <c r="Q551">
        <f>ROUND((Source!BZ685/100)*ROUND((Source!AF685*Source!AV685)*Source!I685, 2), 2)</f>
        <v>7491.18</v>
      </c>
      <c r="R551">
        <f>Source!X685</f>
        <v>7491.18</v>
      </c>
      <c r="S551">
        <f>ROUND((Source!CA685/100)*ROUND((Source!AF685*Source!AV685)*Source!I685, 2), 2)</f>
        <v>1070.17</v>
      </c>
      <c r="T551">
        <f>Source!Y685</f>
        <v>1070.17</v>
      </c>
      <c r="U551">
        <f>ROUND((175/100)*ROUND((Source!AE685*Source!AV685)*Source!I685, 2), 2)</f>
        <v>7.0000000000000007E-2</v>
      </c>
      <c r="V551">
        <f>ROUND((108/100)*ROUND(Source!CS685*Source!I685, 2), 2)</f>
        <v>0.04</v>
      </c>
    </row>
    <row r="552" spans="1:22" ht="14.25" hidden="1" x14ac:dyDescent="0.2">
      <c r="A552" s="18"/>
      <c r="B552" s="18"/>
      <c r="C552" s="18" t="s">
        <v>738</v>
      </c>
      <c r="D552" s="19"/>
      <c r="E552" s="9"/>
      <c r="F552" s="21">
        <f>Source!AO685</f>
        <v>2675.42</v>
      </c>
      <c r="G552" s="20" t="str">
        <f>Source!DG685</f>
        <v>*2</v>
      </c>
      <c r="H552" s="9">
        <f>Source!AV685</f>
        <v>1</v>
      </c>
      <c r="I552" s="9">
        <f>IF(Source!BA685&lt;&gt; 0, Source!BA685, 1)</f>
        <v>1</v>
      </c>
      <c r="J552" s="21">
        <f>Source!S685</f>
        <v>10701.68</v>
      </c>
      <c r="K552" s="21"/>
    </row>
    <row r="553" spans="1:22" ht="14.25" hidden="1" x14ac:dyDescent="0.2">
      <c r="A553" s="18"/>
      <c r="B553" s="18"/>
      <c r="C553" s="18" t="s">
        <v>739</v>
      </c>
      <c r="D553" s="19"/>
      <c r="E553" s="9"/>
      <c r="F553" s="21">
        <f>Source!AM685</f>
        <v>1.1000000000000001</v>
      </c>
      <c r="G553" s="20" t="str">
        <f>Source!DE685</f>
        <v>*2</v>
      </c>
      <c r="H553" s="9">
        <f>Source!AV685</f>
        <v>1</v>
      </c>
      <c r="I553" s="9">
        <f>IF(Source!BB685&lt;&gt; 0, Source!BB685, 1)</f>
        <v>1</v>
      </c>
      <c r="J553" s="21">
        <f>Source!Q685</f>
        <v>4.4000000000000004</v>
      </c>
      <c r="K553" s="21"/>
    </row>
    <row r="554" spans="1:22" ht="14.25" hidden="1" x14ac:dyDescent="0.2">
      <c r="A554" s="18"/>
      <c r="B554" s="18"/>
      <c r="C554" s="18" t="s">
        <v>740</v>
      </c>
      <c r="D554" s="19"/>
      <c r="E554" s="9"/>
      <c r="F554" s="21">
        <f>Source!AN685</f>
        <v>0.01</v>
      </c>
      <c r="G554" s="20" t="str">
        <f>Source!DF685</f>
        <v>*2</v>
      </c>
      <c r="H554" s="9">
        <f>Source!AV685</f>
        <v>1</v>
      </c>
      <c r="I554" s="9">
        <f>IF(Source!BS685&lt;&gt; 0, Source!BS685, 1)</f>
        <v>1</v>
      </c>
      <c r="J554" s="23">
        <f>Source!R685</f>
        <v>0.04</v>
      </c>
      <c r="K554" s="21"/>
    </row>
    <row r="555" spans="1:22" ht="14.25" hidden="1" x14ac:dyDescent="0.2">
      <c r="A555" s="18"/>
      <c r="B555" s="18"/>
      <c r="C555" s="18" t="s">
        <v>741</v>
      </c>
      <c r="D555" s="19"/>
      <c r="E555" s="9"/>
      <c r="F555" s="21">
        <f>Source!AL685</f>
        <v>1.1399999999999999</v>
      </c>
      <c r="G555" s="20" t="str">
        <f>Source!DD685</f>
        <v>*2</v>
      </c>
      <c r="H555" s="9">
        <f>Source!AW685</f>
        <v>1</v>
      </c>
      <c r="I555" s="9">
        <f>IF(Source!BC685&lt;&gt; 0, Source!BC685, 1)</f>
        <v>1</v>
      </c>
      <c r="J555" s="21">
        <f>Source!P685</f>
        <v>4.5599999999999996</v>
      </c>
      <c r="K555" s="21"/>
    </row>
    <row r="556" spans="1:22" ht="14.25" hidden="1" x14ac:dyDescent="0.2">
      <c r="A556" s="18"/>
      <c r="B556" s="18"/>
      <c r="C556" s="18" t="s">
        <v>742</v>
      </c>
      <c r="D556" s="19" t="s">
        <v>743</v>
      </c>
      <c r="E556" s="9">
        <f>Source!AT685</f>
        <v>70</v>
      </c>
      <c r="F556" s="21"/>
      <c r="G556" s="20"/>
      <c r="H556" s="9"/>
      <c r="I556" s="9"/>
      <c r="J556" s="21">
        <f>SUM(R551:R555)</f>
        <v>7491.18</v>
      </c>
      <c r="K556" s="21"/>
    </row>
    <row r="557" spans="1:22" ht="14.25" hidden="1" x14ac:dyDescent="0.2">
      <c r="A557" s="18"/>
      <c r="B557" s="18"/>
      <c r="C557" s="18" t="s">
        <v>744</v>
      </c>
      <c r="D557" s="19" t="s">
        <v>743</v>
      </c>
      <c r="E557" s="9">
        <f>Source!AU685</f>
        <v>10</v>
      </c>
      <c r="F557" s="21"/>
      <c r="G557" s="20"/>
      <c r="H557" s="9"/>
      <c r="I557" s="9"/>
      <c r="J557" s="21">
        <f>SUM(T551:T556)</f>
        <v>1070.17</v>
      </c>
      <c r="K557" s="21"/>
    </row>
    <row r="558" spans="1:22" ht="14.25" hidden="1" x14ac:dyDescent="0.2">
      <c r="A558" s="18"/>
      <c r="B558" s="18"/>
      <c r="C558" s="18" t="s">
        <v>745</v>
      </c>
      <c r="D558" s="19" t="s">
        <v>743</v>
      </c>
      <c r="E558" s="9">
        <f>108</f>
        <v>108</v>
      </c>
      <c r="F558" s="21"/>
      <c r="G558" s="20"/>
      <c r="H558" s="9"/>
      <c r="I558" s="9"/>
      <c r="J558" s="21">
        <f>SUM(V551:V557)</f>
        <v>0.04</v>
      </c>
      <c r="K558" s="21"/>
    </row>
    <row r="559" spans="1:22" ht="14.25" hidden="1" x14ac:dyDescent="0.2">
      <c r="A559" s="18"/>
      <c r="B559" s="18"/>
      <c r="C559" s="18" t="s">
        <v>746</v>
      </c>
      <c r="D559" s="19" t="s">
        <v>747</v>
      </c>
      <c r="E559" s="9">
        <f>Source!AQ685</f>
        <v>3.77</v>
      </c>
      <c r="F559" s="21"/>
      <c r="G559" s="20" t="str">
        <f>Source!DI685</f>
        <v>*2</v>
      </c>
      <c r="H559" s="9">
        <f>Source!AV685</f>
        <v>1</v>
      </c>
      <c r="I559" s="9"/>
      <c r="J559" s="21"/>
      <c r="K559" s="21">
        <f>Source!U685</f>
        <v>15.08</v>
      </c>
    </row>
    <row r="560" spans="1:22" ht="15" hidden="1" x14ac:dyDescent="0.25">
      <c r="A560" s="26"/>
      <c r="B560" s="26"/>
      <c r="C560" s="26"/>
      <c r="D560" s="26"/>
      <c r="E560" s="26"/>
      <c r="F560" s="26"/>
      <c r="G560" s="26"/>
      <c r="H560" s="26"/>
      <c r="I560" s="54">
        <f>J552+J553+J555+J556+J557+J558</f>
        <v>19272.03</v>
      </c>
      <c r="J560" s="54"/>
      <c r="K560" s="27">
        <f>IF(Source!I685&lt;&gt;0, ROUND(I560/Source!I685, 2), 0)</f>
        <v>9636.02</v>
      </c>
      <c r="P560" s="24"/>
    </row>
    <row r="561" spans="1:22" ht="28.5" hidden="1" x14ac:dyDescent="0.2">
      <c r="A561" s="18">
        <v>58</v>
      </c>
      <c r="B561" s="18" t="str">
        <f>Source!F686</f>
        <v>1.24-2903-2-1/1</v>
      </c>
      <c r="C561" s="18" t="str">
        <f>Source!G686</f>
        <v>Техническое обслуживание распашных турникетов - ежемесячное</v>
      </c>
      <c r="D561" s="19" t="str">
        <f>Source!H686</f>
        <v>шт.</v>
      </c>
      <c r="E561" s="9">
        <f>Source!I686</f>
        <v>2</v>
      </c>
      <c r="F561" s="21"/>
      <c r="G561" s="20"/>
      <c r="H561" s="9"/>
      <c r="I561" s="9"/>
      <c r="J561" s="21"/>
      <c r="K561" s="21"/>
      <c r="Q561">
        <f>ROUND((Source!BZ686/100)*ROUND((Source!AF686*Source!AV686)*Source!I686, 2), 2)</f>
        <v>5861.8</v>
      </c>
      <c r="R561">
        <f>Source!X686</f>
        <v>5861.8</v>
      </c>
      <c r="S561">
        <f>ROUND((Source!CA686/100)*ROUND((Source!AF686*Source!AV686)*Source!I686, 2), 2)</f>
        <v>837.4</v>
      </c>
      <c r="T561">
        <f>Source!Y686</f>
        <v>837.4</v>
      </c>
      <c r="U561">
        <f>ROUND((175/100)*ROUND((Source!AE686*Source!AV686)*Source!I686, 2), 2)</f>
        <v>0</v>
      </c>
      <c r="V561">
        <f>ROUND((108/100)*ROUND(Source!CS686*Source!I686, 2), 2)</f>
        <v>0</v>
      </c>
    </row>
    <row r="562" spans="1:22" ht="14.25" hidden="1" x14ac:dyDescent="0.2">
      <c r="A562" s="18"/>
      <c r="B562" s="18"/>
      <c r="C562" s="18" t="s">
        <v>738</v>
      </c>
      <c r="D562" s="19"/>
      <c r="E562" s="9"/>
      <c r="F562" s="21">
        <f>Source!AO686</f>
        <v>2093.5</v>
      </c>
      <c r="G562" s="20" t="str">
        <f>Source!DG686</f>
        <v>*2</v>
      </c>
      <c r="H562" s="9">
        <f>Source!AV686</f>
        <v>1</v>
      </c>
      <c r="I562" s="9">
        <f>IF(Source!BA686&lt;&gt; 0, Source!BA686, 1)</f>
        <v>1</v>
      </c>
      <c r="J562" s="21">
        <f>Source!S686</f>
        <v>8374</v>
      </c>
      <c r="K562" s="21"/>
    </row>
    <row r="563" spans="1:22" ht="14.25" hidden="1" x14ac:dyDescent="0.2">
      <c r="A563" s="18"/>
      <c r="B563" s="18"/>
      <c r="C563" s="18" t="s">
        <v>741</v>
      </c>
      <c r="D563" s="19"/>
      <c r="E563" s="9"/>
      <c r="F563" s="21">
        <f>Source!AL686</f>
        <v>1.1399999999999999</v>
      </c>
      <c r="G563" s="20" t="str">
        <f>Source!DD686</f>
        <v>*2</v>
      </c>
      <c r="H563" s="9">
        <f>Source!AW686</f>
        <v>1</v>
      </c>
      <c r="I563" s="9">
        <f>IF(Source!BC686&lt;&gt; 0, Source!BC686, 1)</f>
        <v>1</v>
      </c>
      <c r="J563" s="21">
        <f>Source!P686</f>
        <v>4.5599999999999996</v>
      </c>
      <c r="K563" s="21"/>
    </row>
    <row r="564" spans="1:22" ht="14.25" hidden="1" x14ac:dyDescent="0.2">
      <c r="A564" s="18"/>
      <c r="B564" s="18"/>
      <c r="C564" s="18" t="s">
        <v>742</v>
      </c>
      <c r="D564" s="19" t="s">
        <v>743</v>
      </c>
      <c r="E564" s="9">
        <f>Source!AT686</f>
        <v>70</v>
      </c>
      <c r="F564" s="21"/>
      <c r="G564" s="20"/>
      <c r="H564" s="9"/>
      <c r="I564" s="9"/>
      <c r="J564" s="21">
        <f>SUM(R561:R563)</f>
        <v>5861.8</v>
      </c>
      <c r="K564" s="21"/>
    </row>
    <row r="565" spans="1:22" ht="14.25" hidden="1" x14ac:dyDescent="0.2">
      <c r="A565" s="18"/>
      <c r="B565" s="18"/>
      <c r="C565" s="18" t="s">
        <v>744</v>
      </c>
      <c r="D565" s="19" t="s">
        <v>743</v>
      </c>
      <c r="E565" s="9">
        <f>Source!AU686</f>
        <v>10</v>
      </c>
      <c r="F565" s="21"/>
      <c r="G565" s="20"/>
      <c r="H565" s="9"/>
      <c r="I565" s="9"/>
      <c r="J565" s="21">
        <f>SUM(T561:T564)</f>
        <v>837.4</v>
      </c>
      <c r="K565" s="21"/>
    </row>
    <row r="566" spans="1:22" ht="14.25" hidden="1" x14ac:dyDescent="0.2">
      <c r="A566" s="18"/>
      <c r="B566" s="18"/>
      <c r="C566" s="18" t="s">
        <v>746</v>
      </c>
      <c r="D566" s="19" t="s">
        <v>747</v>
      </c>
      <c r="E566" s="9">
        <f>Source!AQ686</f>
        <v>2.95</v>
      </c>
      <c r="F566" s="21"/>
      <c r="G566" s="20" t="str">
        <f>Source!DI686</f>
        <v>*2</v>
      </c>
      <c r="H566" s="9">
        <f>Source!AV686</f>
        <v>1</v>
      </c>
      <c r="I566" s="9"/>
      <c r="J566" s="21"/>
      <c r="K566" s="21">
        <f>Source!U686</f>
        <v>11.8</v>
      </c>
    </row>
    <row r="567" spans="1:22" ht="15" hidden="1" x14ac:dyDescent="0.25">
      <c r="A567" s="26"/>
      <c r="B567" s="26"/>
      <c r="C567" s="26"/>
      <c r="D567" s="26"/>
      <c r="E567" s="26"/>
      <c r="F567" s="26"/>
      <c r="G567" s="26"/>
      <c r="H567" s="26"/>
      <c r="I567" s="54">
        <f>J562+J563+J564+J565</f>
        <v>15077.76</v>
      </c>
      <c r="J567" s="54"/>
      <c r="K567" s="27">
        <f>IF(Source!I686&lt;&gt;0, ROUND(I567/Source!I686, 2), 0)</f>
        <v>7538.88</v>
      </c>
      <c r="P567" s="24"/>
    </row>
    <row r="568" spans="1:22" ht="42.75" hidden="1" x14ac:dyDescent="0.2">
      <c r="A568" s="18">
        <v>59</v>
      </c>
      <c r="B568" s="18" t="str">
        <f>Source!F688</f>
        <v>1.22-2203-2-2/1</v>
      </c>
      <c r="C568" s="18" t="str">
        <f>Source!G688</f>
        <v>Техническое обслуживание камеры видеонаблюдения /Сканер биометрии лица (RusGuard R20-Face (8W))</v>
      </c>
      <c r="D568" s="19" t="str">
        <f>Source!H688</f>
        <v>шт.</v>
      </c>
      <c r="E568" s="9">
        <f>Source!I688</f>
        <v>8</v>
      </c>
      <c r="F568" s="21"/>
      <c r="G568" s="20"/>
      <c r="H568" s="9"/>
      <c r="I568" s="9"/>
      <c r="J568" s="21"/>
      <c r="K568" s="21"/>
      <c r="Q568">
        <f>ROUND((Source!BZ688/100)*ROUND((Source!AF688*Source!AV688)*Source!I688, 2), 2)</f>
        <v>14545.22</v>
      </c>
      <c r="R568">
        <f>Source!X688</f>
        <v>14545.22</v>
      </c>
      <c r="S568">
        <f>ROUND((Source!CA688/100)*ROUND((Source!AF688*Source!AV688)*Source!I688, 2), 2)</f>
        <v>2077.89</v>
      </c>
      <c r="T568">
        <f>Source!Y688</f>
        <v>2077.89</v>
      </c>
      <c r="U568">
        <f>ROUND((175/100)*ROUND((Source!AE688*Source!AV688)*Source!I688, 2), 2)</f>
        <v>0</v>
      </c>
      <c r="V568">
        <f>ROUND((108/100)*ROUND(Source!CS688*Source!I688, 2), 2)</f>
        <v>0</v>
      </c>
    </row>
    <row r="569" spans="1:22" ht="14.25" hidden="1" x14ac:dyDescent="0.2">
      <c r="A569" s="18"/>
      <c r="B569" s="18"/>
      <c r="C569" s="18" t="s">
        <v>738</v>
      </c>
      <c r="D569" s="19"/>
      <c r="E569" s="9"/>
      <c r="F569" s="21">
        <f>Source!AO688</f>
        <v>1298.68</v>
      </c>
      <c r="G569" s="20" t="str">
        <f>Source!DG688</f>
        <v>*2</v>
      </c>
      <c r="H569" s="9">
        <f>Source!AV688</f>
        <v>1</v>
      </c>
      <c r="I569" s="9">
        <f>IF(Source!BA688&lt;&gt; 0, Source!BA688, 1)</f>
        <v>1</v>
      </c>
      <c r="J569" s="21">
        <f>Source!S688</f>
        <v>20778.88</v>
      </c>
      <c r="K569" s="21"/>
    </row>
    <row r="570" spans="1:22" ht="14.25" hidden="1" x14ac:dyDescent="0.2">
      <c r="A570" s="18"/>
      <c r="B570" s="18"/>
      <c r="C570" s="18" t="s">
        <v>741</v>
      </c>
      <c r="D570" s="19"/>
      <c r="E570" s="9"/>
      <c r="F570" s="21">
        <f>Source!AL688</f>
        <v>8.3699999999999992</v>
      </c>
      <c r="G570" s="20" t="str">
        <f>Source!DD688</f>
        <v>*2</v>
      </c>
      <c r="H570" s="9">
        <f>Source!AW688</f>
        <v>1</v>
      </c>
      <c r="I570" s="9">
        <f>IF(Source!BC688&lt;&gt; 0, Source!BC688, 1)</f>
        <v>1</v>
      </c>
      <c r="J570" s="21">
        <f>Source!P688</f>
        <v>133.91999999999999</v>
      </c>
      <c r="K570" s="21"/>
    </row>
    <row r="571" spans="1:22" ht="14.25" hidden="1" x14ac:dyDescent="0.2">
      <c r="A571" s="18"/>
      <c r="B571" s="18"/>
      <c r="C571" s="18" t="s">
        <v>742</v>
      </c>
      <c r="D571" s="19" t="s">
        <v>743</v>
      </c>
      <c r="E571" s="9">
        <f>Source!AT688</f>
        <v>70</v>
      </c>
      <c r="F571" s="21"/>
      <c r="G571" s="20"/>
      <c r="H571" s="9"/>
      <c r="I571" s="9"/>
      <c r="J571" s="21">
        <f>SUM(R568:R570)</f>
        <v>14545.22</v>
      </c>
      <c r="K571" s="21"/>
    </row>
    <row r="572" spans="1:22" ht="14.25" hidden="1" x14ac:dyDescent="0.2">
      <c r="A572" s="18"/>
      <c r="B572" s="18"/>
      <c r="C572" s="18" t="s">
        <v>744</v>
      </c>
      <c r="D572" s="19" t="s">
        <v>743</v>
      </c>
      <c r="E572" s="9">
        <f>Source!AU688</f>
        <v>10</v>
      </c>
      <c r="F572" s="21"/>
      <c r="G572" s="20"/>
      <c r="H572" s="9"/>
      <c r="I572" s="9"/>
      <c r="J572" s="21">
        <f>SUM(T568:T571)</f>
        <v>2077.89</v>
      </c>
      <c r="K572" s="21"/>
    </row>
    <row r="573" spans="1:22" ht="14.25" hidden="1" x14ac:dyDescent="0.2">
      <c r="A573" s="18"/>
      <c r="B573" s="18"/>
      <c r="C573" s="18" t="s">
        <v>746</v>
      </c>
      <c r="D573" s="19" t="s">
        <v>747</v>
      </c>
      <c r="E573" s="9">
        <f>Source!AQ688</f>
        <v>1.83</v>
      </c>
      <c r="F573" s="21"/>
      <c r="G573" s="20" t="str">
        <f>Source!DI688</f>
        <v>*2</v>
      </c>
      <c r="H573" s="9">
        <f>Source!AV688</f>
        <v>1</v>
      </c>
      <c r="I573" s="9"/>
      <c r="J573" s="21"/>
      <c r="K573" s="21">
        <f>Source!U688</f>
        <v>29.28</v>
      </c>
    </row>
    <row r="574" spans="1:22" ht="15" hidden="1" x14ac:dyDescent="0.25">
      <c r="A574" s="26"/>
      <c r="B574" s="26"/>
      <c r="C574" s="26"/>
      <c r="D574" s="26"/>
      <c r="E574" s="26"/>
      <c r="F574" s="26"/>
      <c r="G574" s="26"/>
      <c r="H574" s="26"/>
      <c r="I574" s="54">
        <f>J569+J570+J571+J572</f>
        <v>37535.909999999996</v>
      </c>
      <c r="J574" s="54"/>
      <c r="K574" s="27">
        <f>IF(Source!I688&lt;&gt;0, ROUND(I574/Source!I688, 2), 0)</f>
        <v>4691.99</v>
      </c>
      <c r="P574" s="24"/>
    </row>
    <row r="575" spans="1:22" ht="28.5" hidden="1" x14ac:dyDescent="0.2">
      <c r="A575" s="18">
        <v>60</v>
      </c>
      <c r="B575" s="18" t="str">
        <f>Source!F689</f>
        <v>1.22-2203-78-1/1</v>
      </c>
      <c r="C575" s="18" t="str">
        <f>Source!G689</f>
        <v>Техническое обслуживание блока питания типа БРП-12-01Л</v>
      </c>
      <c r="D575" s="19" t="str">
        <f>Source!H689</f>
        <v>шт.</v>
      </c>
      <c r="E575" s="9">
        <f>Source!I689</f>
        <v>12</v>
      </c>
      <c r="F575" s="21"/>
      <c r="G575" s="20"/>
      <c r="H575" s="9"/>
      <c r="I575" s="9"/>
      <c r="J575" s="21"/>
      <c r="K575" s="21"/>
      <c r="Q575">
        <f>ROUND((Source!BZ689/100)*ROUND((Source!AF689*Source!AV689)*Source!I689, 2), 2)</f>
        <v>8026.7</v>
      </c>
      <c r="R575">
        <f>Source!X689</f>
        <v>8026.7</v>
      </c>
      <c r="S575">
        <f>ROUND((Source!CA689/100)*ROUND((Source!AF689*Source!AV689)*Source!I689, 2), 2)</f>
        <v>1146.67</v>
      </c>
      <c r="T575">
        <f>Source!Y689</f>
        <v>1146.67</v>
      </c>
      <c r="U575">
        <f>ROUND((175/100)*ROUND((Source!AE689*Source!AV689)*Source!I689, 2), 2)</f>
        <v>0</v>
      </c>
      <c r="V575">
        <f>ROUND((108/100)*ROUND(Source!CS689*Source!I689, 2), 2)</f>
        <v>0</v>
      </c>
    </row>
    <row r="576" spans="1:22" hidden="1" x14ac:dyDescent="0.2">
      <c r="C576" s="22" t="str">
        <f>"Объем: "&amp;Source!I689&amp;"=8+"&amp;"4"</f>
        <v>Объем: 12=8+4</v>
      </c>
    </row>
    <row r="577" spans="1:22" ht="14.25" hidden="1" x14ac:dyDescent="0.2">
      <c r="A577" s="18"/>
      <c r="B577" s="18"/>
      <c r="C577" s="18" t="s">
        <v>738</v>
      </c>
      <c r="D577" s="19"/>
      <c r="E577" s="9"/>
      <c r="F577" s="21">
        <f>Source!AO689</f>
        <v>477.78</v>
      </c>
      <c r="G577" s="20" t="str">
        <f>Source!DG689</f>
        <v>*2</v>
      </c>
      <c r="H577" s="9">
        <f>Source!AV689</f>
        <v>1</v>
      </c>
      <c r="I577" s="9">
        <f>IF(Source!BA689&lt;&gt; 0, Source!BA689, 1)</f>
        <v>1</v>
      </c>
      <c r="J577" s="21">
        <f>Source!S689</f>
        <v>11466.72</v>
      </c>
      <c r="K577" s="21"/>
    </row>
    <row r="578" spans="1:22" ht="14.25" hidden="1" x14ac:dyDescent="0.2">
      <c r="A578" s="18"/>
      <c r="B578" s="18"/>
      <c r="C578" s="18" t="s">
        <v>741</v>
      </c>
      <c r="D578" s="19"/>
      <c r="E578" s="9"/>
      <c r="F578" s="21">
        <f>Source!AL689</f>
        <v>4.09</v>
      </c>
      <c r="G578" s="20" t="str">
        <f>Source!DD689</f>
        <v>*2</v>
      </c>
      <c r="H578" s="9">
        <f>Source!AW689</f>
        <v>1</v>
      </c>
      <c r="I578" s="9">
        <f>IF(Source!BC689&lt;&gt; 0, Source!BC689, 1)</f>
        <v>1</v>
      </c>
      <c r="J578" s="21">
        <f>Source!P689</f>
        <v>98.16</v>
      </c>
      <c r="K578" s="21"/>
    </row>
    <row r="579" spans="1:22" ht="14.25" hidden="1" x14ac:dyDescent="0.2">
      <c r="A579" s="18"/>
      <c r="B579" s="18"/>
      <c r="C579" s="18" t="s">
        <v>742</v>
      </c>
      <c r="D579" s="19" t="s">
        <v>743</v>
      </c>
      <c r="E579" s="9">
        <f>Source!AT689</f>
        <v>70</v>
      </c>
      <c r="F579" s="21"/>
      <c r="G579" s="20"/>
      <c r="H579" s="9"/>
      <c r="I579" s="9"/>
      <c r="J579" s="21">
        <f>SUM(R575:R578)</f>
        <v>8026.7</v>
      </c>
      <c r="K579" s="21"/>
    </row>
    <row r="580" spans="1:22" ht="14.25" hidden="1" x14ac:dyDescent="0.2">
      <c r="A580" s="18"/>
      <c r="B580" s="18"/>
      <c r="C580" s="18" t="s">
        <v>744</v>
      </c>
      <c r="D580" s="19" t="s">
        <v>743</v>
      </c>
      <c r="E580" s="9">
        <f>Source!AU689</f>
        <v>10</v>
      </c>
      <c r="F580" s="21"/>
      <c r="G580" s="20"/>
      <c r="H580" s="9"/>
      <c r="I580" s="9"/>
      <c r="J580" s="21">
        <f>SUM(T575:T579)</f>
        <v>1146.67</v>
      </c>
      <c r="K580" s="21"/>
    </row>
    <row r="581" spans="1:22" ht="14.25" hidden="1" x14ac:dyDescent="0.2">
      <c r="A581" s="18"/>
      <c r="B581" s="18"/>
      <c r="C581" s="18" t="s">
        <v>746</v>
      </c>
      <c r="D581" s="19" t="s">
        <v>747</v>
      </c>
      <c r="E581" s="9">
        <f>Source!AQ689</f>
        <v>0.72</v>
      </c>
      <c r="F581" s="21"/>
      <c r="G581" s="20" t="str">
        <f>Source!DI689</f>
        <v>*2</v>
      </c>
      <c r="H581" s="9">
        <f>Source!AV689</f>
        <v>1</v>
      </c>
      <c r="I581" s="9"/>
      <c r="J581" s="21"/>
      <c r="K581" s="21">
        <f>Source!U689</f>
        <v>17.28</v>
      </c>
    </row>
    <row r="582" spans="1:22" ht="15" hidden="1" x14ac:dyDescent="0.25">
      <c r="A582" s="26"/>
      <c r="B582" s="26"/>
      <c r="C582" s="26"/>
      <c r="D582" s="26"/>
      <c r="E582" s="26"/>
      <c r="F582" s="26"/>
      <c r="G582" s="26"/>
      <c r="H582" s="26"/>
      <c r="I582" s="54">
        <f>J577+J578+J579+J580</f>
        <v>20738.25</v>
      </c>
      <c r="J582" s="54"/>
      <c r="K582" s="27">
        <f>IF(Source!I689&lt;&gt;0, ROUND(I582/Source!I689, 2), 0)</f>
        <v>1728.19</v>
      </c>
      <c r="P582" s="24"/>
    </row>
    <row r="583" spans="1:22" ht="28.5" hidden="1" x14ac:dyDescent="0.2">
      <c r="A583" s="18">
        <v>61</v>
      </c>
      <c r="B583" s="18" t="str">
        <f>Source!F691</f>
        <v>1.22-2103-2-1/1</v>
      </c>
      <c r="C583" s="18" t="str">
        <f>Source!G691</f>
        <v>Техническое обслуживание сетевой линии связи</v>
      </c>
      <c r="D583" s="19" t="str">
        <f>Source!H691</f>
        <v>100 м</v>
      </c>
      <c r="E583" s="9">
        <f>Source!I691</f>
        <v>0.59799999999999998</v>
      </c>
      <c r="F583" s="21"/>
      <c r="G583" s="20"/>
      <c r="H583" s="9"/>
      <c r="I583" s="9"/>
      <c r="J583" s="21"/>
      <c r="K583" s="21"/>
      <c r="Q583">
        <f>ROUND((Source!BZ691/100)*ROUND((Source!AF691*Source!AV691)*Source!I691, 2), 2)</f>
        <v>207.94</v>
      </c>
      <c r="R583">
        <f>Source!X691</f>
        <v>207.94</v>
      </c>
      <c r="S583">
        <f>ROUND((Source!CA691/100)*ROUND((Source!AF691*Source!AV691)*Source!I691, 2), 2)</f>
        <v>29.71</v>
      </c>
      <c r="T583">
        <f>Source!Y691</f>
        <v>29.71</v>
      </c>
      <c r="U583">
        <f>ROUND((175/100)*ROUND((Source!AE691*Source!AV691)*Source!I691, 2), 2)</f>
        <v>0</v>
      </c>
      <c r="V583">
        <f>ROUND((108/100)*ROUND(Source!CS691*Source!I691, 2), 2)</f>
        <v>0</v>
      </c>
    </row>
    <row r="584" spans="1:22" ht="25.5" hidden="1" x14ac:dyDescent="0.2">
      <c r="C584" s="22" t="str">
        <f>"Объем: "&amp;Source!I691&amp;"=(340+"&amp;"80+"&amp;"80+"&amp;"50+"&amp;"24+"&amp;"24)*"&amp;"0,1/"&amp;"100"</f>
        <v>Объем: 0,598=(340+80+80+50+24+24)*0,1/100</v>
      </c>
    </row>
    <row r="585" spans="1:22" ht="14.25" hidden="1" x14ac:dyDescent="0.2">
      <c r="A585" s="18"/>
      <c r="B585" s="18"/>
      <c r="C585" s="18" t="s">
        <v>738</v>
      </c>
      <c r="D585" s="19"/>
      <c r="E585" s="9"/>
      <c r="F585" s="21">
        <f>Source!AO691</f>
        <v>496.76</v>
      </c>
      <c r="G585" s="20" t="str">
        <f>Source!DG691</f>
        <v/>
      </c>
      <c r="H585" s="9">
        <f>Source!AV691</f>
        <v>1</v>
      </c>
      <c r="I585" s="9">
        <f>IF(Source!BA691&lt;&gt; 0, Source!BA691, 1)</f>
        <v>1</v>
      </c>
      <c r="J585" s="21">
        <f>Source!S691</f>
        <v>297.06</v>
      </c>
      <c r="K585" s="21"/>
    </row>
    <row r="586" spans="1:22" ht="14.25" hidden="1" x14ac:dyDescent="0.2">
      <c r="A586" s="18"/>
      <c r="B586" s="18"/>
      <c r="C586" s="18" t="s">
        <v>742</v>
      </c>
      <c r="D586" s="19" t="s">
        <v>743</v>
      </c>
      <c r="E586" s="9">
        <f>Source!AT691</f>
        <v>70</v>
      </c>
      <c r="F586" s="21"/>
      <c r="G586" s="20"/>
      <c r="H586" s="9"/>
      <c r="I586" s="9"/>
      <c r="J586" s="21">
        <f>SUM(R583:R585)</f>
        <v>207.94</v>
      </c>
      <c r="K586" s="21"/>
    </row>
    <row r="587" spans="1:22" ht="14.25" hidden="1" x14ac:dyDescent="0.2">
      <c r="A587" s="18"/>
      <c r="B587" s="18"/>
      <c r="C587" s="18" t="s">
        <v>744</v>
      </c>
      <c r="D587" s="19" t="s">
        <v>743</v>
      </c>
      <c r="E587" s="9">
        <f>Source!AU691</f>
        <v>10</v>
      </c>
      <c r="F587" s="21"/>
      <c r="G587" s="20"/>
      <c r="H587" s="9"/>
      <c r="I587" s="9"/>
      <c r="J587" s="21">
        <f>SUM(T583:T586)</f>
        <v>29.71</v>
      </c>
      <c r="K587" s="21"/>
    </row>
    <row r="588" spans="1:22" ht="14.25" hidden="1" x14ac:dyDescent="0.2">
      <c r="A588" s="18"/>
      <c r="B588" s="18"/>
      <c r="C588" s="18" t="s">
        <v>746</v>
      </c>
      <c r="D588" s="19" t="s">
        <v>747</v>
      </c>
      <c r="E588" s="9">
        <f>Source!AQ691</f>
        <v>0.7</v>
      </c>
      <c r="F588" s="21"/>
      <c r="G588" s="20" t="str">
        <f>Source!DI691</f>
        <v/>
      </c>
      <c r="H588" s="9">
        <f>Source!AV691</f>
        <v>1</v>
      </c>
      <c r="I588" s="9"/>
      <c r="J588" s="21"/>
      <c r="K588" s="21">
        <f>Source!U691</f>
        <v>0.41859999999999997</v>
      </c>
    </row>
    <row r="589" spans="1:22" ht="15" hidden="1" x14ac:dyDescent="0.25">
      <c r="A589" s="26"/>
      <c r="B589" s="26"/>
      <c r="C589" s="26"/>
      <c r="D589" s="26"/>
      <c r="E589" s="26"/>
      <c r="F589" s="26"/>
      <c r="G589" s="26"/>
      <c r="H589" s="26"/>
      <c r="I589" s="54">
        <f>J585+J586+J587</f>
        <v>534.71</v>
      </c>
      <c r="J589" s="54"/>
      <c r="K589" s="27">
        <f>IF(Source!I691&lt;&gt;0, ROUND(I589/Source!I691, 2), 0)</f>
        <v>894.16</v>
      </c>
      <c r="P589" s="24"/>
    </row>
    <row r="590" spans="1:22" hidden="1" x14ac:dyDescent="0.2"/>
    <row r="591" spans="1:22" ht="15" hidden="1" x14ac:dyDescent="0.25">
      <c r="A591" s="59" t="str">
        <f>CONCATENATE("Итого по подразделу: ",IF(Source!G693&lt;&gt;"Новый подраздел", Source!G693, ""))</f>
        <v>Итого по подразделу: Система контроля и управления доступом</v>
      </c>
      <c r="B591" s="59"/>
      <c r="C591" s="59"/>
      <c r="D591" s="59"/>
      <c r="E591" s="59"/>
      <c r="F591" s="59"/>
      <c r="G591" s="59"/>
      <c r="H591" s="59"/>
      <c r="I591" s="57">
        <f>SUM(P543:P590)</f>
        <v>0</v>
      </c>
      <c r="J591" s="58"/>
      <c r="K591" s="28"/>
    </row>
    <row r="592" spans="1:22" hidden="1" x14ac:dyDescent="0.2"/>
    <row r="593" spans="1:22" hidden="1" x14ac:dyDescent="0.2"/>
    <row r="594" spans="1:22" ht="15" hidden="1" x14ac:dyDescent="0.25">
      <c r="A594" s="59" t="str">
        <f>CONCATENATE("Итого по разделу: ",IF(Source!G723&lt;&gt;"Новый раздел", Source!G723, ""))</f>
        <v>Итого по разделу: 5. Охранные системы</v>
      </c>
      <c r="B594" s="59"/>
      <c r="C594" s="59"/>
      <c r="D594" s="59"/>
      <c r="E594" s="59"/>
      <c r="F594" s="59"/>
      <c r="G594" s="59"/>
      <c r="H594" s="59"/>
      <c r="I594" s="57">
        <f>SUM(P394:P593)</f>
        <v>0</v>
      </c>
      <c r="J594" s="58"/>
      <c r="K594" s="28"/>
    </row>
    <row r="595" spans="1:22" hidden="1" x14ac:dyDescent="0.2"/>
    <row r="596" spans="1:22" hidden="1" x14ac:dyDescent="0.2"/>
    <row r="597" spans="1:22" ht="16.5" hidden="1" x14ac:dyDescent="0.25">
      <c r="A597" s="56" t="str">
        <f>CONCATENATE("Раздел: ",IF(Source!G753&lt;&gt;"Новый раздел", Source!G753, ""))</f>
        <v>Раздел: 6. Структурированная кабельная система</v>
      </c>
      <c r="B597" s="56"/>
      <c r="C597" s="56"/>
      <c r="D597" s="56"/>
      <c r="E597" s="56"/>
      <c r="F597" s="56"/>
      <c r="G597" s="56"/>
      <c r="H597" s="56"/>
      <c r="I597" s="56"/>
      <c r="J597" s="56"/>
      <c r="K597" s="56"/>
    </row>
    <row r="598" spans="1:22" ht="85.5" hidden="1" x14ac:dyDescent="0.2">
      <c r="A598" s="18">
        <v>62</v>
      </c>
      <c r="B598" s="18" t="str">
        <f>Source!F757</f>
        <v>1.23-2303-5-1/1</v>
      </c>
      <c r="C598" s="18" t="str">
        <f>Source!G757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</v>
      </c>
      <c r="D598" s="19" t="str">
        <f>Source!H757</f>
        <v>шт.</v>
      </c>
      <c r="E598" s="9">
        <f>Source!I757</f>
        <v>2</v>
      </c>
      <c r="F598" s="21"/>
      <c r="G598" s="20"/>
      <c r="H598" s="9"/>
      <c r="I598" s="9"/>
      <c r="J598" s="21"/>
      <c r="K598" s="21"/>
      <c r="Q598">
        <f>ROUND((Source!BZ757/100)*ROUND((Source!AF757*Source!AV757)*Source!I757, 2), 2)</f>
        <v>2284.0700000000002</v>
      </c>
      <c r="R598">
        <f>Source!X757</f>
        <v>2284.0700000000002</v>
      </c>
      <c r="S598">
        <f>ROUND((Source!CA757/100)*ROUND((Source!AF757*Source!AV757)*Source!I757, 2), 2)</f>
        <v>326.3</v>
      </c>
      <c r="T598">
        <f>Source!Y757</f>
        <v>326.3</v>
      </c>
      <c r="U598">
        <f>ROUND((175/100)*ROUND((Source!AE757*Source!AV757)*Source!I757, 2), 2)</f>
        <v>0</v>
      </c>
      <c r="V598">
        <f>ROUND((108/100)*ROUND(Source!CS757*Source!I757, 2), 2)</f>
        <v>0</v>
      </c>
    </row>
    <row r="599" spans="1:22" ht="14.25" hidden="1" x14ac:dyDescent="0.2">
      <c r="A599" s="18"/>
      <c r="B599" s="18"/>
      <c r="C599" s="18" t="s">
        <v>738</v>
      </c>
      <c r="D599" s="19"/>
      <c r="E599" s="9"/>
      <c r="F599" s="21">
        <f>Source!AO757</f>
        <v>815.74</v>
      </c>
      <c r="G599" s="20" t="str">
        <f>Source!DG757</f>
        <v>*2</v>
      </c>
      <c r="H599" s="9">
        <f>Source!AV757</f>
        <v>1</v>
      </c>
      <c r="I599" s="9">
        <f>IF(Source!BA757&lt;&gt; 0, Source!BA757, 1)</f>
        <v>1</v>
      </c>
      <c r="J599" s="21">
        <f>Source!S757</f>
        <v>3262.96</v>
      </c>
      <c r="K599" s="21"/>
    </row>
    <row r="600" spans="1:22" ht="14.25" hidden="1" x14ac:dyDescent="0.2">
      <c r="A600" s="18"/>
      <c r="B600" s="18"/>
      <c r="C600" s="18" t="s">
        <v>742</v>
      </c>
      <c r="D600" s="19" t="s">
        <v>743</v>
      </c>
      <c r="E600" s="9">
        <f>Source!AT757</f>
        <v>70</v>
      </c>
      <c r="F600" s="21"/>
      <c r="G600" s="20"/>
      <c r="H600" s="9"/>
      <c r="I600" s="9"/>
      <c r="J600" s="21">
        <f>SUM(R598:R599)</f>
        <v>2284.0700000000002</v>
      </c>
      <c r="K600" s="21"/>
    </row>
    <row r="601" spans="1:22" ht="14.25" hidden="1" x14ac:dyDescent="0.2">
      <c r="A601" s="18"/>
      <c r="B601" s="18"/>
      <c r="C601" s="18" t="s">
        <v>744</v>
      </c>
      <c r="D601" s="19" t="s">
        <v>743</v>
      </c>
      <c r="E601" s="9">
        <f>Source!AU757</f>
        <v>10</v>
      </c>
      <c r="F601" s="21"/>
      <c r="G601" s="20"/>
      <c r="H601" s="9"/>
      <c r="I601" s="9"/>
      <c r="J601" s="21">
        <f>SUM(T598:T600)</f>
        <v>326.3</v>
      </c>
      <c r="K601" s="21"/>
    </row>
    <row r="602" spans="1:22" ht="14.25" hidden="1" x14ac:dyDescent="0.2">
      <c r="A602" s="18"/>
      <c r="B602" s="18"/>
      <c r="C602" s="18" t="s">
        <v>746</v>
      </c>
      <c r="D602" s="19" t="s">
        <v>747</v>
      </c>
      <c r="E602" s="9">
        <f>Source!AQ757</f>
        <v>1.06</v>
      </c>
      <c r="F602" s="21"/>
      <c r="G602" s="20" t="str">
        <f>Source!DI757</f>
        <v>*2</v>
      </c>
      <c r="H602" s="9">
        <f>Source!AV757</f>
        <v>1</v>
      </c>
      <c r="I602" s="9"/>
      <c r="J602" s="21"/>
      <c r="K602" s="21">
        <f>Source!U757</f>
        <v>4.24</v>
      </c>
    </row>
    <row r="603" spans="1:22" ht="15" hidden="1" x14ac:dyDescent="0.25">
      <c r="A603" s="26"/>
      <c r="B603" s="26"/>
      <c r="C603" s="26"/>
      <c r="D603" s="26"/>
      <c r="E603" s="26"/>
      <c r="F603" s="26"/>
      <c r="G603" s="26"/>
      <c r="H603" s="26"/>
      <c r="I603" s="54">
        <f>J599+J600+J601</f>
        <v>5873.3300000000008</v>
      </c>
      <c r="J603" s="54"/>
      <c r="K603" s="27">
        <f>IF(Source!I757&lt;&gt;0, ROUND(I603/Source!I757, 2), 0)</f>
        <v>2936.67</v>
      </c>
      <c r="P603" s="24"/>
    </row>
    <row r="604" spans="1:22" ht="28.5" hidden="1" x14ac:dyDescent="0.2">
      <c r="A604" s="18">
        <v>63</v>
      </c>
      <c r="B604" s="18" t="str">
        <f>Source!F758</f>
        <v>1.18-2303-3-2/1</v>
      </c>
      <c r="C604" s="18" t="str">
        <f>Source!G758</f>
        <v>Техническое обслуживание канального вентилятора - ежеквартальное</v>
      </c>
      <c r="D604" s="19" t="str">
        <f>Source!H758</f>
        <v>шт.</v>
      </c>
      <c r="E604" s="9">
        <f>Source!I758</f>
        <v>2</v>
      </c>
      <c r="F604" s="21"/>
      <c r="G604" s="20"/>
      <c r="H604" s="9"/>
      <c r="I604" s="9"/>
      <c r="J604" s="21"/>
      <c r="K604" s="21"/>
      <c r="Q604">
        <f>ROUND((Source!BZ758/100)*ROUND((Source!AF758*Source!AV758)*Source!I758, 2), 2)</f>
        <v>2997.48</v>
      </c>
      <c r="R604">
        <f>Source!X758</f>
        <v>2997.48</v>
      </c>
      <c r="S604">
        <f>ROUND((Source!CA758/100)*ROUND((Source!AF758*Source!AV758)*Source!I758, 2), 2)</f>
        <v>428.21</v>
      </c>
      <c r="T604">
        <f>Source!Y758</f>
        <v>428.21</v>
      </c>
      <c r="U604">
        <f>ROUND((175/100)*ROUND((Source!AE758*Source!AV758)*Source!I758, 2), 2)</f>
        <v>0</v>
      </c>
      <c r="V604">
        <f>ROUND((108/100)*ROUND(Source!CS758*Source!I758, 2), 2)</f>
        <v>0</v>
      </c>
    </row>
    <row r="605" spans="1:22" ht="14.25" hidden="1" x14ac:dyDescent="0.2">
      <c r="A605" s="18"/>
      <c r="B605" s="18"/>
      <c r="C605" s="18" t="s">
        <v>738</v>
      </c>
      <c r="D605" s="19"/>
      <c r="E605" s="9"/>
      <c r="F605" s="21">
        <f>Source!AO758</f>
        <v>1070.53</v>
      </c>
      <c r="G605" s="20" t="str">
        <f>Source!DG758</f>
        <v>*2</v>
      </c>
      <c r="H605" s="9">
        <f>Source!AV758</f>
        <v>1</v>
      </c>
      <c r="I605" s="9">
        <f>IF(Source!BA758&lt;&gt; 0, Source!BA758, 1)</f>
        <v>1</v>
      </c>
      <c r="J605" s="21">
        <f>Source!S758</f>
        <v>4282.12</v>
      </c>
      <c r="K605" s="21"/>
    </row>
    <row r="606" spans="1:22" ht="14.25" hidden="1" x14ac:dyDescent="0.2">
      <c r="A606" s="18"/>
      <c r="B606" s="18"/>
      <c r="C606" s="18" t="s">
        <v>742</v>
      </c>
      <c r="D606" s="19" t="s">
        <v>743</v>
      </c>
      <c r="E606" s="9">
        <f>Source!AT758</f>
        <v>70</v>
      </c>
      <c r="F606" s="21"/>
      <c r="G606" s="20"/>
      <c r="H606" s="9"/>
      <c r="I606" s="9"/>
      <c r="J606" s="21">
        <f>SUM(R604:R605)</f>
        <v>2997.48</v>
      </c>
      <c r="K606" s="21"/>
    </row>
    <row r="607" spans="1:22" ht="14.25" hidden="1" x14ac:dyDescent="0.2">
      <c r="A607" s="18"/>
      <c r="B607" s="18"/>
      <c r="C607" s="18" t="s">
        <v>744</v>
      </c>
      <c r="D607" s="19" t="s">
        <v>743</v>
      </c>
      <c r="E607" s="9">
        <f>Source!AU758</f>
        <v>10</v>
      </c>
      <c r="F607" s="21"/>
      <c r="G607" s="20"/>
      <c r="H607" s="9"/>
      <c r="I607" s="9"/>
      <c r="J607" s="21">
        <f>SUM(T604:T606)</f>
        <v>428.21</v>
      </c>
      <c r="K607" s="21"/>
    </row>
    <row r="608" spans="1:22" ht="14.25" hidden="1" x14ac:dyDescent="0.2">
      <c r="A608" s="18"/>
      <c r="B608" s="18"/>
      <c r="C608" s="18" t="s">
        <v>746</v>
      </c>
      <c r="D608" s="19" t="s">
        <v>747</v>
      </c>
      <c r="E608" s="9">
        <f>Source!AQ758</f>
        <v>1.76</v>
      </c>
      <c r="F608" s="21"/>
      <c r="G608" s="20" t="str">
        <f>Source!DI758</f>
        <v>*2</v>
      </c>
      <c r="H608" s="9">
        <f>Source!AV758</f>
        <v>1</v>
      </c>
      <c r="I608" s="9"/>
      <c r="J608" s="21"/>
      <c r="K608" s="21">
        <f>Source!U758</f>
        <v>7.04</v>
      </c>
    </row>
    <row r="609" spans="1:22" ht="15" hidden="1" x14ac:dyDescent="0.25">
      <c r="A609" s="26"/>
      <c r="B609" s="26"/>
      <c r="C609" s="26"/>
      <c r="D609" s="26"/>
      <c r="E609" s="26"/>
      <c r="F609" s="26"/>
      <c r="G609" s="26"/>
      <c r="H609" s="26"/>
      <c r="I609" s="54">
        <f>J605+J606+J607</f>
        <v>7707.81</v>
      </c>
      <c r="J609" s="54"/>
      <c r="K609" s="27">
        <f>IF(Source!I758&lt;&gt;0, ROUND(I609/Source!I758, 2), 0)</f>
        <v>3853.91</v>
      </c>
      <c r="P609" s="24"/>
    </row>
    <row r="610" spans="1:22" ht="14.25" hidden="1" x14ac:dyDescent="0.2">
      <c r="A610" s="18">
        <v>64</v>
      </c>
      <c r="B610" s="18" t="str">
        <f>Source!F759</f>
        <v>1.23-2103-31-1/1</v>
      </c>
      <c r="C610" s="18" t="str">
        <f>Source!G759</f>
        <v>Техническое обслуживание термостата</v>
      </c>
      <c r="D610" s="19" t="str">
        <f>Source!H759</f>
        <v>шт.</v>
      </c>
      <c r="E610" s="9">
        <f>Source!I759</f>
        <v>2</v>
      </c>
      <c r="F610" s="21"/>
      <c r="G610" s="20"/>
      <c r="H610" s="9"/>
      <c r="I610" s="9"/>
      <c r="J610" s="21"/>
      <c r="K610" s="21"/>
      <c r="Q610">
        <f>ROUND((Source!BZ759/100)*ROUND((Source!AF759*Source!AV759)*Source!I759, 2), 2)</f>
        <v>3159.41</v>
      </c>
      <c r="R610">
        <f>Source!X759</f>
        <v>3159.41</v>
      </c>
      <c r="S610">
        <f>ROUND((Source!CA759/100)*ROUND((Source!AF759*Source!AV759)*Source!I759, 2), 2)</f>
        <v>451.34</v>
      </c>
      <c r="T610">
        <f>Source!Y759</f>
        <v>451.34</v>
      </c>
      <c r="U610">
        <f>ROUND((175/100)*ROUND((Source!AE759*Source!AV759)*Source!I759, 2), 2)</f>
        <v>0</v>
      </c>
      <c r="V610">
        <f>ROUND((108/100)*ROUND(Source!CS759*Source!I759, 2), 2)</f>
        <v>0</v>
      </c>
    </row>
    <row r="611" spans="1:22" ht="14.25" hidden="1" x14ac:dyDescent="0.2">
      <c r="A611" s="18"/>
      <c r="B611" s="18"/>
      <c r="C611" s="18" t="s">
        <v>738</v>
      </c>
      <c r="D611" s="19"/>
      <c r="E611" s="9"/>
      <c r="F611" s="21">
        <f>Source!AO759</f>
        <v>1128.3599999999999</v>
      </c>
      <c r="G611" s="20" t="str">
        <f>Source!DG759</f>
        <v>*2</v>
      </c>
      <c r="H611" s="9">
        <f>Source!AV759</f>
        <v>1</v>
      </c>
      <c r="I611" s="9">
        <f>IF(Source!BA759&lt;&gt; 0, Source!BA759, 1)</f>
        <v>1</v>
      </c>
      <c r="J611" s="21">
        <f>Source!S759</f>
        <v>4513.4399999999996</v>
      </c>
      <c r="K611" s="21"/>
    </row>
    <row r="612" spans="1:22" ht="14.25" hidden="1" x14ac:dyDescent="0.2">
      <c r="A612" s="18"/>
      <c r="B612" s="18"/>
      <c r="C612" s="18" t="s">
        <v>741</v>
      </c>
      <c r="D612" s="19"/>
      <c r="E612" s="9"/>
      <c r="F612" s="21">
        <f>Source!AL759</f>
        <v>0.31</v>
      </c>
      <c r="G612" s="20" t="str">
        <f>Source!DD759</f>
        <v>*2</v>
      </c>
      <c r="H612" s="9">
        <f>Source!AW759</f>
        <v>1</v>
      </c>
      <c r="I612" s="9">
        <f>IF(Source!BC759&lt;&gt; 0, Source!BC759, 1)</f>
        <v>1</v>
      </c>
      <c r="J612" s="21">
        <f>Source!P759</f>
        <v>1.24</v>
      </c>
      <c r="K612" s="21"/>
    </row>
    <row r="613" spans="1:22" ht="14.25" hidden="1" x14ac:dyDescent="0.2">
      <c r="A613" s="18"/>
      <c r="B613" s="18"/>
      <c r="C613" s="18" t="s">
        <v>742</v>
      </c>
      <c r="D613" s="19" t="s">
        <v>743</v>
      </c>
      <c r="E613" s="9">
        <f>Source!AT759</f>
        <v>70</v>
      </c>
      <c r="F613" s="21"/>
      <c r="G613" s="20"/>
      <c r="H613" s="9"/>
      <c r="I613" s="9"/>
      <c r="J613" s="21">
        <f>SUM(R610:R612)</f>
        <v>3159.41</v>
      </c>
      <c r="K613" s="21"/>
    </row>
    <row r="614" spans="1:22" ht="14.25" hidden="1" x14ac:dyDescent="0.2">
      <c r="A614" s="18"/>
      <c r="B614" s="18"/>
      <c r="C614" s="18" t="s">
        <v>744</v>
      </c>
      <c r="D614" s="19" t="s">
        <v>743</v>
      </c>
      <c r="E614" s="9">
        <f>Source!AU759</f>
        <v>10</v>
      </c>
      <c r="F614" s="21"/>
      <c r="G614" s="20"/>
      <c r="H614" s="9"/>
      <c r="I614" s="9"/>
      <c r="J614" s="21">
        <f>SUM(T610:T613)</f>
        <v>451.34</v>
      </c>
      <c r="K614" s="21"/>
    </row>
    <row r="615" spans="1:22" ht="14.25" hidden="1" x14ac:dyDescent="0.2">
      <c r="A615" s="18"/>
      <c r="B615" s="18"/>
      <c r="C615" s="18" t="s">
        <v>746</v>
      </c>
      <c r="D615" s="19" t="s">
        <v>747</v>
      </c>
      <c r="E615" s="9">
        <f>Source!AQ759</f>
        <v>1.59</v>
      </c>
      <c r="F615" s="21"/>
      <c r="G615" s="20" t="str">
        <f>Source!DI759</f>
        <v>*2</v>
      </c>
      <c r="H615" s="9">
        <f>Source!AV759</f>
        <v>1</v>
      </c>
      <c r="I615" s="9"/>
      <c r="J615" s="21"/>
      <c r="K615" s="21">
        <f>Source!U759</f>
        <v>6.36</v>
      </c>
    </row>
    <row r="616" spans="1:22" ht="15" hidden="1" x14ac:dyDescent="0.25">
      <c r="A616" s="26"/>
      <c r="B616" s="26"/>
      <c r="C616" s="26"/>
      <c r="D616" s="26"/>
      <c r="E616" s="26"/>
      <c r="F616" s="26"/>
      <c r="G616" s="26"/>
      <c r="H616" s="26"/>
      <c r="I616" s="54">
        <f>J611+J612+J613+J614</f>
        <v>8125.4299999999994</v>
      </c>
      <c r="J616" s="54"/>
      <c r="K616" s="27">
        <f>IF(Source!I759&lt;&gt;0, ROUND(I616/Source!I759, 2), 0)</f>
        <v>4062.72</v>
      </c>
      <c r="P616" s="24"/>
    </row>
    <row r="617" spans="1:22" ht="42.75" hidden="1" x14ac:dyDescent="0.2">
      <c r="A617" s="18">
        <v>65</v>
      </c>
      <c r="B617" s="18" t="str">
        <f>Source!F760</f>
        <v>1.22-2103-38-2/1</v>
      </c>
      <c r="C617" s="18" t="str">
        <f>Source!G760</f>
        <v>Техническое обслуживание патч-панели на количество портов до 24 - полугодовое</v>
      </c>
      <c r="D617" s="19" t="str">
        <f>Source!H760</f>
        <v>10 шт.</v>
      </c>
      <c r="E617" s="9">
        <f>Source!I760</f>
        <v>0.4</v>
      </c>
      <c r="F617" s="21"/>
      <c r="G617" s="20"/>
      <c r="H617" s="9"/>
      <c r="I617" s="9"/>
      <c r="J617" s="21"/>
      <c r="K617" s="21"/>
      <c r="Q617">
        <f>ROUND((Source!BZ760/100)*ROUND((Source!AF760*Source!AV760)*Source!I760, 2), 2)</f>
        <v>25.94</v>
      </c>
      <c r="R617">
        <f>Source!X760</f>
        <v>25.94</v>
      </c>
      <c r="S617">
        <f>ROUND((Source!CA760/100)*ROUND((Source!AF760*Source!AV760)*Source!I760, 2), 2)</f>
        <v>3.71</v>
      </c>
      <c r="T617">
        <f>Source!Y760</f>
        <v>3.71</v>
      </c>
      <c r="U617">
        <f>ROUND((175/100)*ROUND((Source!AE760*Source!AV760)*Source!I760, 2), 2)</f>
        <v>0</v>
      </c>
      <c r="V617">
        <f>ROUND((108/100)*ROUND(Source!CS760*Source!I760, 2), 2)</f>
        <v>0</v>
      </c>
    </row>
    <row r="618" spans="1:22" hidden="1" x14ac:dyDescent="0.2">
      <c r="C618" s="22" t="str">
        <f>"Объем: "&amp;Source!I760&amp;"=4/"&amp;"10"</f>
        <v>Объем: 0,4=4/10</v>
      </c>
    </row>
    <row r="619" spans="1:22" ht="14.25" hidden="1" x14ac:dyDescent="0.2">
      <c r="A619" s="18"/>
      <c r="B619" s="18"/>
      <c r="C619" s="18" t="s">
        <v>738</v>
      </c>
      <c r="D619" s="19"/>
      <c r="E619" s="9"/>
      <c r="F619" s="21">
        <f>Source!AO760</f>
        <v>92.62</v>
      </c>
      <c r="G619" s="20" t="str">
        <f>Source!DG760</f>
        <v/>
      </c>
      <c r="H619" s="9">
        <f>Source!AV760</f>
        <v>1</v>
      </c>
      <c r="I619" s="9">
        <f>IF(Source!BA760&lt;&gt; 0, Source!BA760, 1)</f>
        <v>1</v>
      </c>
      <c r="J619" s="21">
        <f>Source!S760</f>
        <v>37.049999999999997</v>
      </c>
      <c r="K619" s="21"/>
    </row>
    <row r="620" spans="1:22" ht="14.25" hidden="1" x14ac:dyDescent="0.2">
      <c r="A620" s="18"/>
      <c r="B620" s="18"/>
      <c r="C620" s="18" t="s">
        <v>742</v>
      </c>
      <c r="D620" s="19" t="s">
        <v>743</v>
      </c>
      <c r="E620" s="9">
        <f>Source!AT760</f>
        <v>70</v>
      </c>
      <c r="F620" s="21"/>
      <c r="G620" s="20"/>
      <c r="H620" s="9"/>
      <c r="I620" s="9"/>
      <c r="J620" s="21">
        <f>SUM(R617:R619)</f>
        <v>25.94</v>
      </c>
      <c r="K620" s="21"/>
    </row>
    <row r="621" spans="1:22" ht="14.25" hidden="1" x14ac:dyDescent="0.2">
      <c r="A621" s="18"/>
      <c r="B621" s="18"/>
      <c r="C621" s="18" t="s">
        <v>744</v>
      </c>
      <c r="D621" s="19" t="s">
        <v>743</v>
      </c>
      <c r="E621" s="9">
        <f>Source!AU760</f>
        <v>10</v>
      </c>
      <c r="F621" s="21"/>
      <c r="G621" s="20"/>
      <c r="H621" s="9"/>
      <c r="I621" s="9"/>
      <c r="J621" s="21">
        <f>SUM(T617:T620)</f>
        <v>3.71</v>
      </c>
      <c r="K621" s="21"/>
    </row>
    <row r="622" spans="1:22" ht="14.25" hidden="1" x14ac:dyDescent="0.2">
      <c r="A622" s="18"/>
      <c r="B622" s="18"/>
      <c r="C622" s="18" t="s">
        <v>746</v>
      </c>
      <c r="D622" s="19" t="s">
        <v>747</v>
      </c>
      <c r="E622" s="9">
        <f>Source!AQ760</f>
        <v>0.15</v>
      </c>
      <c r="F622" s="21"/>
      <c r="G622" s="20" t="str">
        <f>Source!DI760</f>
        <v/>
      </c>
      <c r="H622" s="9">
        <f>Source!AV760</f>
        <v>1</v>
      </c>
      <c r="I622" s="9"/>
      <c r="J622" s="21"/>
      <c r="K622" s="21">
        <f>Source!U760</f>
        <v>0.06</v>
      </c>
    </row>
    <row r="623" spans="1:22" ht="15" hidden="1" x14ac:dyDescent="0.25">
      <c r="A623" s="26"/>
      <c r="B623" s="26"/>
      <c r="C623" s="26"/>
      <c r="D623" s="26"/>
      <c r="E623" s="26"/>
      <c r="F623" s="26"/>
      <c r="G623" s="26"/>
      <c r="H623" s="26"/>
      <c r="I623" s="54">
        <f>J619+J620+J621</f>
        <v>66.699999999999989</v>
      </c>
      <c r="J623" s="54"/>
      <c r="K623" s="27">
        <f>IF(Source!I760&lt;&gt;0, ROUND(I623/Source!I760, 2), 0)</f>
        <v>166.75</v>
      </c>
      <c r="P623" s="24"/>
    </row>
    <row r="624" spans="1:22" ht="42.75" hidden="1" x14ac:dyDescent="0.2">
      <c r="A624" s="18">
        <v>66</v>
      </c>
      <c r="B624" s="18" t="str">
        <f>Source!F761</f>
        <v>1.22-2103-38-5/1</v>
      </c>
      <c r="C624" s="18" t="str">
        <f>Source!G761</f>
        <v>Техническое обслуживание патч-панели на количество портов до 24 - годовое</v>
      </c>
      <c r="D624" s="19" t="str">
        <f>Source!H761</f>
        <v>10 шт.</v>
      </c>
      <c r="E624" s="9">
        <f>Source!I761</f>
        <v>0.4</v>
      </c>
      <c r="F624" s="21"/>
      <c r="G624" s="20"/>
      <c r="H624" s="9"/>
      <c r="I624" s="9"/>
      <c r="J624" s="21"/>
      <c r="K624" s="21"/>
      <c r="Q624">
        <f>ROUND((Source!BZ761/100)*ROUND((Source!AF761*Source!AV761)*Source!I761, 2), 2)</f>
        <v>53.6</v>
      </c>
      <c r="R624">
        <f>Source!X761</f>
        <v>53.6</v>
      </c>
      <c r="S624">
        <f>ROUND((Source!CA761/100)*ROUND((Source!AF761*Source!AV761)*Source!I761, 2), 2)</f>
        <v>7.66</v>
      </c>
      <c r="T624">
        <f>Source!Y761</f>
        <v>7.66</v>
      </c>
      <c r="U624">
        <f>ROUND((175/100)*ROUND((Source!AE761*Source!AV761)*Source!I761, 2), 2)</f>
        <v>0</v>
      </c>
      <c r="V624">
        <f>ROUND((108/100)*ROUND(Source!CS761*Source!I761, 2), 2)</f>
        <v>0</v>
      </c>
    </row>
    <row r="625" spans="1:22" hidden="1" x14ac:dyDescent="0.2">
      <c r="C625" s="22" t="str">
        <f>"Объем: "&amp;Source!I761&amp;"=4/"&amp;"10"</f>
        <v>Объем: 0,4=4/10</v>
      </c>
    </row>
    <row r="626" spans="1:22" ht="14.25" hidden="1" x14ac:dyDescent="0.2">
      <c r="A626" s="18"/>
      <c r="B626" s="18"/>
      <c r="C626" s="18" t="s">
        <v>738</v>
      </c>
      <c r="D626" s="19"/>
      <c r="E626" s="9"/>
      <c r="F626" s="21">
        <f>Source!AO761</f>
        <v>191.42</v>
      </c>
      <c r="G626" s="20" t="str">
        <f>Source!DG761</f>
        <v/>
      </c>
      <c r="H626" s="9">
        <f>Source!AV761</f>
        <v>1</v>
      </c>
      <c r="I626" s="9">
        <f>IF(Source!BA761&lt;&gt; 0, Source!BA761, 1)</f>
        <v>1</v>
      </c>
      <c r="J626" s="21">
        <f>Source!S761</f>
        <v>76.569999999999993</v>
      </c>
      <c r="K626" s="21"/>
    </row>
    <row r="627" spans="1:22" ht="14.25" hidden="1" x14ac:dyDescent="0.2">
      <c r="A627" s="18"/>
      <c r="B627" s="18"/>
      <c r="C627" s="18" t="s">
        <v>739</v>
      </c>
      <c r="D627" s="19"/>
      <c r="E627" s="9"/>
      <c r="F627" s="21">
        <f>Source!AM761</f>
        <v>0.3</v>
      </c>
      <c r="G627" s="20" t="str">
        <f>Source!DE761</f>
        <v/>
      </c>
      <c r="H627" s="9">
        <f>Source!AV761</f>
        <v>1</v>
      </c>
      <c r="I627" s="9">
        <f>IF(Source!BB761&lt;&gt; 0, Source!BB761, 1)</f>
        <v>1</v>
      </c>
      <c r="J627" s="21">
        <f>Source!Q761</f>
        <v>0.12</v>
      </c>
      <c r="K627" s="21"/>
    </row>
    <row r="628" spans="1:22" ht="14.25" hidden="1" x14ac:dyDescent="0.2">
      <c r="A628" s="18"/>
      <c r="B628" s="18"/>
      <c r="C628" s="18" t="s">
        <v>742</v>
      </c>
      <c r="D628" s="19" t="s">
        <v>743</v>
      </c>
      <c r="E628" s="9">
        <f>Source!AT761</f>
        <v>70</v>
      </c>
      <c r="F628" s="21"/>
      <c r="G628" s="20"/>
      <c r="H628" s="9"/>
      <c r="I628" s="9"/>
      <c r="J628" s="21">
        <f>SUM(R624:R627)</f>
        <v>53.6</v>
      </c>
      <c r="K628" s="21"/>
    </row>
    <row r="629" spans="1:22" ht="14.25" hidden="1" x14ac:dyDescent="0.2">
      <c r="A629" s="18"/>
      <c r="B629" s="18"/>
      <c r="C629" s="18" t="s">
        <v>744</v>
      </c>
      <c r="D629" s="19" t="s">
        <v>743</v>
      </c>
      <c r="E629" s="9">
        <f>Source!AU761</f>
        <v>10</v>
      </c>
      <c r="F629" s="21"/>
      <c r="G629" s="20"/>
      <c r="H629" s="9"/>
      <c r="I629" s="9"/>
      <c r="J629" s="21">
        <f>SUM(T624:T628)</f>
        <v>7.66</v>
      </c>
      <c r="K629" s="21"/>
    </row>
    <row r="630" spans="1:22" ht="14.25" hidden="1" x14ac:dyDescent="0.2">
      <c r="A630" s="18"/>
      <c r="B630" s="18"/>
      <c r="C630" s="18" t="s">
        <v>746</v>
      </c>
      <c r="D630" s="19" t="s">
        <v>747</v>
      </c>
      <c r="E630" s="9">
        <f>Source!AQ761</f>
        <v>0.31</v>
      </c>
      <c r="F630" s="21"/>
      <c r="G630" s="20" t="str">
        <f>Source!DI761</f>
        <v/>
      </c>
      <c r="H630" s="9">
        <f>Source!AV761</f>
        <v>1</v>
      </c>
      <c r="I630" s="9"/>
      <c r="J630" s="21"/>
      <c r="K630" s="21">
        <f>Source!U761</f>
        <v>0.124</v>
      </c>
    </row>
    <row r="631" spans="1:22" ht="15" hidden="1" x14ac:dyDescent="0.25">
      <c r="A631" s="26"/>
      <c r="B631" s="26"/>
      <c r="C631" s="26"/>
      <c r="D631" s="26"/>
      <c r="E631" s="26"/>
      <c r="F631" s="26"/>
      <c r="G631" s="26"/>
      <c r="H631" s="26"/>
      <c r="I631" s="54">
        <f>J626+J627+J628+J629</f>
        <v>137.94999999999999</v>
      </c>
      <c r="J631" s="54"/>
      <c r="K631" s="27">
        <f>IF(Source!I761&lt;&gt;0, ROUND(I631/Source!I761, 2), 0)</f>
        <v>344.88</v>
      </c>
      <c r="P631" s="24"/>
    </row>
    <row r="632" spans="1:22" hidden="1" x14ac:dyDescent="0.2"/>
    <row r="633" spans="1:22" ht="15" hidden="1" x14ac:dyDescent="0.25">
      <c r="A633" s="59" t="str">
        <f>CONCATENATE("Итого по разделу: ",IF(Source!G764&lt;&gt;"Новый раздел", Source!G764, ""))</f>
        <v>Итого по разделу: 6. Структурированная кабельная система</v>
      </c>
      <c r="B633" s="59"/>
      <c r="C633" s="59"/>
      <c r="D633" s="59"/>
      <c r="E633" s="59"/>
      <c r="F633" s="59"/>
      <c r="G633" s="59"/>
      <c r="H633" s="59"/>
      <c r="I633" s="57">
        <f>SUM(P597:P632)</f>
        <v>0</v>
      </c>
      <c r="J633" s="58"/>
      <c r="K633" s="28"/>
    </row>
    <row r="634" spans="1:22" hidden="1" x14ac:dyDescent="0.2"/>
    <row r="635" spans="1:22" hidden="1" x14ac:dyDescent="0.2"/>
    <row r="636" spans="1:22" ht="16.5" x14ac:dyDescent="0.25">
      <c r="A636" s="56" t="str">
        <f>CONCATENATE("Раздел: ",IF(Source!G794&lt;&gt;"Новый раздел", Source!G794, ""))</f>
        <v>Раздел: 7. Охранно-защитная дератизационная система</v>
      </c>
      <c r="B636" s="56"/>
      <c r="C636" s="56"/>
      <c r="D636" s="56"/>
      <c r="E636" s="56"/>
      <c r="F636" s="56"/>
      <c r="G636" s="56"/>
      <c r="H636" s="56"/>
      <c r="I636" s="56"/>
      <c r="J636" s="56"/>
      <c r="K636" s="56"/>
    </row>
    <row r="637" spans="1:22" ht="85.5" x14ac:dyDescent="0.2">
      <c r="A637" s="18">
        <v>67</v>
      </c>
      <c r="B637" s="18" t="str">
        <f>Source!F798</f>
        <v>1.21-2303-47-1/1</v>
      </c>
      <c r="C637" s="18" t="str">
        <f>Source!G798</f>
        <v>Техническое обслуживание охранно-защитной дератизационной системы (ОЗДС) на базе электрического дератизатора типа "ОХРА-Д-333", блок преобразователя импульсный (БПИ) - ежеквартальное</v>
      </c>
      <c r="D637" s="19" t="str">
        <f>Source!H798</f>
        <v>шт.</v>
      </c>
      <c r="E637" s="9">
        <f>Source!I798</f>
        <v>2</v>
      </c>
      <c r="F637" s="21"/>
      <c r="G637" s="20"/>
      <c r="H637" s="9"/>
      <c r="I637" s="9"/>
      <c r="J637" s="21"/>
      <c r="K637" s="21"/>
      <c r="Q637">
        <f>ROUND((Source!BZ798/100)*ROUND((Source!AF798*Source!AV798)*Source!I798, 2), 2)</f>
        <v>566.66</v>
      </c>
      <c r="R637">
        <f>Source!X798</f>
        <v>566.66</v>
      </c>
      <c r="S637">
        <f>ROUND((Source!CA798/100)*ROUND((Source!AF798*Source!AV798)*Source!I798, 2), 2)</f>
        <v>80.95</v>
      </c>
      <c r="T637">
        <f>Source!Y798</f>
        <v>80.95</v>
      </c>
      <c r="U637">
        <f>ROUND((175/100)*ROUND((Source!AE798*Source!AV798)*Source!I798, 2), 2)</f>
        <v>0</v>
      </c>
      <c r="V637">
        <f>ROUND((108/100)*ROUND(Source!CS798*Source!I798, 2), 2)</f>
        <v>0</v>
      </c>
    </row>
    <row r="638" spans="1:22" ht="14.25" x14ac:dyDescent="0.2">
      <c r="A638" s="18"/>
      <c r="B638" s="18"/>
      <c r="C638" s="18" t="s">
        <v>738</v>
      </c>
      <c r="D638" s="19"/>
      <c r="E638" s="9"/>
      <c r="F638" s="21">
        <f>Source!AO798</f>
        <v>202.38</v>
      </c>
      <c r="G638" s="20" t="str">
        <f>Source!DG798</f>
        <v>*2</v>
      </c>
      <c r="H638" s="9">
        <f>Source!AV798</f>
        <v>1</v>
      </c>
      <c r="I638" s="9">
        <f>IF(Source!BA798&lt;&gt; 0, Source!BA798, 1)</f>
        <v>1</v>
      </c>
      <c r="J638" s="21">
        <f>Source!S798</f>
        <v>809.52</v>
      </c>
      <c r="K638" s="21"/>
    </row>
    <row r="639" spans="1:22" ht="14.25" x14ac:dyDescent="0.2">
      <c r="A639" s="18"/>
      <c r="B639" s="18"/>
      <c r="C639" s="18" t="s">
        <v>739</v>
      </c>
      <c r="D639" s="19"/>
      <c r="E639" s="9"/>
      <c r="F639" s="21">
        <f>Source!AM798</f>
        <v>0.06</v>
      </c>
      <c r="G639" s="20" t="str">
        <f>Source!DE798</f>
        <v>*2</v>
      </c>
      <c r="H639" s="9">
        <f>Source!AV798</f>
        <v>1</v>
      </c>
      <c r="I639" s="9">
        <f>IF(Source!BB798&lt;&gt; 0, Source!BB798, 1)</f>
        <v>1</v>
      </c>
      <c r="J639" s="21">
        <f>Source!Q798</f>
        <v>0.24</v>
      </c>
      <c r="K639" s="21"/>
    </row>
    <row r="640" spans="1:22" ht="14.25" x14ac:dyDescent="0.2">
      <c r="A640" s="18"/>
      <c r="B640" s="18"/>
      <c r="C640" s="18" t="s">
        <v>741</v>
      </c>
      <c r="D640" s="19"/>
      <c r="E640" s="9"/>
      <c r="F640" s="21">
        <f>Source!AL798</f>
        <v>1.57</v>
      </c>
      <c r="G640" s="20" t="str">
        <f>Source!DD798</f>
        <v>*2</v>
      </c>
      <c r="H640" s="9">
        <f>Source!AW798</f>
        <v>1</v>
      </c>
      <c r="I640" s="9">
        <f>IF(Source!BC798&lt;&gt; 0, Source!BC798, 1)</f>
        <v>1</v>
      </c>
      <c r="J640" s="21">
        <f>Source!P798</f>
        <v>6.28</v>
      </c>
      <c r="K640" s="21"/>
    </row>
    <row r="641" spans="1:22" ht="14.25" x14ac:dyDescent="0.2">
      <c r="A641" s="18"/>
      <c r="B641" s="18"/>
      <c r="C641" s="18" t="s">
        <v>742</v>
      </c>
      <c r="D641" s="19" t="s">
        <v>743</v>
      </c>
      <c r="E641" s="9">
        <f>Source!AT798</f>
        <v>70</v>
      </c>
      <c r="F641" s="21"/>
      <c r="G641" s="20"/>
      <c r="H641" s="9"/>
      <c r="I641" s="9"/>
      <c r="J641" s="21">
        <f>SUM(R637:R640)</f>
        <v>566.66</v>
      </c>
      <c r="K641" s="21"/>
    </row>
    <row r="642" spans="1:22" ht="14.25" x14ac:dyDescent="0.2">
      <c r="A642" s="18"/>
      <c r="B642" s="18"/>
      <c r="C642" s="18" t="s">
        <v>744</v>
      </c>
      <c r="D642" s="19" t="s">
        <v>743</v>
      </c>
      <c r="E642" s="9">
        <f>Source!AU798</f>
        <v>10</v>
      </c>
      <c r="F642" s="21"/>
      <c r="G642" s="20"/>
      <c r="H642" s="9"/>
      <c r="I642" s="9"/>
      <c r="J642" s="21">
        <f>SUM(T637:T641)</f>
        <v>80.95</v>
      </c>
      <c r="K642" s="21"/>
    </row>
    <row r="643" spans="1:22" ht="14.25" x14ac:dyDescent="0.2">
      <c r="A643" s="18"/>
      <c r="B643" s="18"/>
      <c r="C643" s="18" t="s">
        <v>746</v>
      </c>
      <c r="D643" s="19" t="s">
        <v>747</v>
      </c>
      <c r="E643" s="9">
        <f>Source!AQ798</f>
        <v>0.36</v>
      </c>
      <c r="F643" s="21"/>
      <c r="G643" s="20" t="str">
        <f>Source!DI798</f>
        <v>*2</v>
      </c>
      <c r="H643" s="9">
        <f>Source!AV798</f>
        <v>1</v>
      </c>
      <c r="I643" s="9"/>
      <c r="J643" s="21"/>
      <c r="K643" s="21">
        <f>Source!U798</f>
        <v>1.44</v>
      </c>
    </row>
    <row r="644" spans="1:22" ht="15" x14ac:dyDescent="0.25">
      <c r="A644" s="26"/>
      <c r="B644" s="26"/>
      <c r="C644" s="26"/>
      <c r="D644" s="26"/>
      <c r="E644" s="26"/>
      <c r="F644" s="26"/>
      <c r="G644" s="26"/>
      <c r="H644" s="26"/>
      <c r="I644" s="54">
        <f>J638+J639+J640+J641+J642</f>
        <v>1463.6499999999999</v>
      </c>
      <c r="J644" s="54"/>
      <c r="K644" s="27">
        <f>IF(Source!I798&lt;&gt;0, ROUND(I644/Source!I798, 2), 0)</f>
        <v>731.83</v>
      </c>
      <c r="P644" s="24">
        <f>I644</f>
        <v>1463.6499999999999</v>
      </c>
    </row>
    <row r="645" spans="1:22" ht="85.5" x14ac:dyDescent="0.2">
      <c r="A645" s="18">
        <v>68</v>
      </c>
      <c r="B645" s="18" t="str">
        <f>Source!F799</f>
        <v>1.21-2303-44-1/1</v>
      </c>
      <c r="C645" s="18" t="str">
        <f>Source!G799</f>
        <v>Техническое обслуживание охранно-защитной дератизационной системы (ОЗДС) на базе электрического дератизатора типа "ОХРА-Д-333", блок высоковольтного усилителя (БВУ) - ежеквартальное</v>
      </c>
      <c r="D645" s="19" t="str">
        <f>Source!H799</f>
        <v>шт.</v>
      </c>
      <c r="E645" s="9">
        <f>Source!I799</f>
        <v>2</v>
      </c>
      <c r="F645" s="21"/>
      <c r="G645" s="20"/>
      <c r="H645" s="9"/>
      <c r="I645" s="9"/>
      <c r="J645" s="21"/>
      <c r="K645" s="21"/>
      <c r="Q645">
        <f>ROUND((Source!BZ799/100)*ROUND((Source!AF799*Source!AV799)*Source!I799, 2), 2)</f>
        <v>409.25</v>
      </c>
      <c r="R645">
        <f>Source!X799</f>
        <v>409.25</v>
      </c>
      <c r="S645">
        <f>ROUND((Source!CA799/100)*ROUND((Source!AF799*Source!AV799)*Source!I799, 2), 2)</f>
        <v>58.46</v>
      </c>
      <c r="T645">
        <f>Source!Y799</f>
        <v>58.46</v>
      </c>
      <c r="U645">
        <f>ROUND((175/100)*ROUND((Source!AE799*Source!AV799)*Source!I799, 2), 2)</f>
        <v>0</v>
      </c>
      <c r="V645">
        <f>ROUND((108/100)*ROUND(Source!CS799*Source!I799, 2), 2)</f>
        <v>0</v>
      </c>
    </row>
    <row r="646" spans="1:22" ht="14.25" x14ac:dyDescent="0.2">
      <c r="A646" s="18"/>
      <c r="B646" s="18"/>
      <c r="C646" s="18" t="s">
        <v>738</v>
      </c>
      <c r="D646" s="19"/>
      <c r="E646" s="9"/>
      <c r="F646" s="21">
        <f>Source!AO799</f>
        <v>146.16</v>
      </c>
      <c r="G646" s="20" t="str">
        <f>Source!DG799</f>
        <v>*2</v>
      </c>
      <c r="H646" s="9">
        <f>Source!AV799</f>
        <v>1</v>
      </c>
      <c r="I646" s="9">
        <f>IF(Source!BA799&lt;&gt; 0, Source!BA799, 1)</f>
        <v>1</v>
      </c>
      <c r="J646" s="21">
        <f>Source!S799</f>
        <v>584.64</v>
      </c>
      <c r="K646" s="21"/>
    </row>
    <row r="647" spans="1:22" ht="14.25" x14ac:dyDescent="0.2">
      <c r="A647" s="18"/>
      <c r="B647" s="18"/>
      <c r="C647" s="18" t="s">
        <v>739</v>
      </c>
      <c r="D647" s="19"/>
      <c r="E647" s="9"/>
      <c r="F647" s="21">
        <f>Source!AM799</f>
        <v>0.06</v>
      </c>
      <c r="G647" s="20" t="str">
        <f>Source!DE799</f>
        <v>*2</v>
      </c>
      <c r="H647" s="9">
        <f>Source!AV799</f>
        <v>1</v>
      </c>
      <c r="I647" s="9">
        <f>IF(Source!BB799&lt;&gt; 0, Source!BB799, 1)</f>
        <v>1</v>
      </c>
      <c r="J647" s="21">
        <f>Source!Q799</f>
        <v>0.24</v>
      </c>
      <c r="K647" s="21"/>
    </row>
    <row r="648" spans="1:22" ht="14.25" x14ac:dyDescent="0.2">
      <c r="A648" s="18"/>
      <c r="B648" s="18"/>
      <c r="C648" s="18" t="s">
        <v>741</v>
      </c>
      <c r="D648" s="19"/>
      <c r="E648" s="9"/>
      <c r="F648" s="21">
        <f>Source!AL799</f>
        <v>1.57</v>
      </c>
      <c r="G648" s="20" t="str">
        <f>Source!DD799</f>
        <v>*2</v>
      </c>
      <c r="H648" s="9">
        <f>Source!AW799</f>
        <v>1</v>
      </c>
      <c r="I648" s="9">
        <f>IF(Source!BC799&lt;&gt; 0, Source!BC799, 1)</f>
        <v>1</v>
      </c>
      <c r="J648" s="21">
        <f>Source!P799</f>
        <v>6.28</v>
      </c>
      <c r="K648" s="21"/>
    </row>
    <row r="649" spans="1:22" ht="14.25" x14ac:dyDescent="0.2">
      <c r="A649" s="18"/>
      <c r="B649" s="18"/>
      <c r="C649" s="18" t="s">
        <v>742</v>
      </c>
      <c r="D649" s="19" t="s">
        <v>743</v>
      </c>
      <c r="E649" s="9">
        <f>Source!AT799</f>
        <v>70</v>
      </c>
      <c r="F649" s="21"/>
      <c r="G649" s="20"/>
      <c r="H649" s="9"/>
      <c r="I649" s="9"/>
      <c r="J649" s="21">
        <f>SUM(R645:R648)</f>
        <v>409.25</v>
      </c>
      <c r="K649" s="21"/>
    </row>
    <row r="650" spans="1:22" ht="14.25" x14ac:dyDescent="0.2">
      <c r="A650" s="18"/>
      <c r="B650" s="18"/>
      <c r="C650" s="18" t="s">
        <v>744</v>
      </c>
      <c r="D650" s="19" t="s">
        <v>743</v>
      </c>
      <c r="E650" s="9">
        <f>Source!AU799</f>
        <v>10</v>
      </c>
      <c r="F650" s="21"/>
      <c r="G650" s="20"/>
      <c r="H650" s="9"/>
      <c r="I650" s="9"/>
      <c r="J650" s="21">
        <f>SUM(T645:T649)</f>
        <v>58.46</v>
      </c>
      <c r="K650" s="21"/>
    </row>
    <row r="651" spans="1:22" ht="14.25" x14ac:dyDescent="0.2">
      <c r="A651" s="18"/>
      <c r="B651" s="18"/>
      <c r="C651" s="18" t="s">
        <v>746</v>
      </c>
      <c r="D651" s="19" t="s">
        <v>747</v>
      </c>
      <c r="E651" s="9">
        <f>Source!AQ799</f>
        <v>0.26</v>
      </c>
      <c r="F651" s="21"/>
      <c r="G651" s="20" t="str">
        <f>Source!DI799</f>
        <v>*2</v>
      </c>
      <c r="H651" s="9">
        <f>Source!AV799</f>
        <v>1</v>
      </c>
      <c r="I651" s="9"/>
      <c r="J651" s="21"/>
      <c r="K651" s="21">
        <f>Source!U799</f>
        <v>1.04</v>
      </c>
    </row>
    <row r="652" spans="1:22" ht="15" x14ac:dyDescent="0.25">
      <c r="A652" s="26"/>
      <c r="B652" s="26"/>
      <c r="C652" s="26"/>
      <c r="D652" s="26"/>
      <c r="E652" s="26"/>
      <c r="F652" s="26"/>
      <c r="G652" s="26"/>
      <c r="H652" s="26"/>
      <c r="I652" s="54">
        <f>J646+J647+J648+J649+J650</f>
        <v>1058.8699999999999</v>
      </c>
      <c r="J652" s="54"/>
      <c r="K652" s="27">
        <f>IF(Source!I799&lt;&gt;0, ROUND(I652/Source!I799, 2), 0)</f>
        <v>529.44000000000005</v>
      </c>
      <c r="P652" s="24">
        <f>I652</f>
        <v>1058.8699999999999</v>
      </c>
    </row>
    <row r="653" spans="1:22" ht="85.5" x14ac:dyDescent="0.2">
      <c r="A653" s="18">
        <v>69</v>
      </c>
      <c r="B653" s="18" t="str">
        <f>Source!F800</f>
        <v>1.21-2303-43-3/1</v>
      </c>
      <c r="C653" s="18" t="str">
        <f>Source!G800</f>
        <v>Техническое обслуживание ОЗДС на базе электрического дератизатора типа "ОХРА-Д-333", барьер электризуемый (БЭ) на бетонном основании, на первый 1 м барьера - ежемесячное</v>
      </c>
      <c r="D653" s="19" t="str">
        <f>Source!H800</f>
        <v>м</v>
      </c>
      <c r="E653" s="9">
        <f>Source!I800</f>
        <v>2</v>
      </c>
      <c r="F653" s="21"/>
      <c r="G653" s="20"/>
      <c r="H653" s="9"/>
      <c r="I653" s="9"/>
      <c r="J653" s="21"/>
      <c r="K653" s="21"/>
      <c r="Q653">
        <f>ROUND((Source!BZ800/100)*ROUND((Source!AF800*Source!AV800)*Source!I800, 2), 2)</f>
        <v>566.66</v>
      </c>
      <c r="R653">
        <f>Source!X800</f>
        <v>566.66</v>
      </c>
      <c r="S653">
        <f>ROUND((Source!CA800/100)*ROUND((Source!AF800*Source!AV800)*Source!I800, 2), 2)</f>
        <v>80.95</v>
      </c>
      <c r="T653">
        <f>Source!Y800</f>
        <v>80.95</v>
      </c>
      <c r="U653">
        <f>ROUND((175/100)*ROUND((Source!AE800*Source!AV800)*Source!I800, 2), 2)</f>
        <v>0</v>
      </c>
      <c r="V653">
        <f>ROUND((108/100)*ROUND(Source!CS800*Source!I800, 2), 2)</f>
        <v>0</v>
      </c>
    </row>
    <row r="654" spans="1:22" ht="14.25" x14ac:dyDescent="0.2">
      <c r="A654" s="18"/>
      <c r="B654" s="18"/>
      <c r="C654" s="18" t="s">
        <v>738</v>
      </c>
      <c r="D654" s="19"/>
      <c r="E654" s="9"/>
      <c r="F654" s="21">
        <f>Source!AO800</f>
        <v>101.19</v>
      </c>
      <c r="G654" s="20" t="str">
        <f>Source!DG800</f>
        <v>*4</v>
      </c>
      <c r="H654" s="9">
        <f>Source!AV800</f>
        <v>1</v>
      </c>
      <c r="I654" s="9">
        <f>IF(Source!BA800&lt;&gt; 0, Source!BA800, 1)</f>
        <v>1</v>
      </c>
      <c r="J654" s="21">
        <f>Source!S800</f>
        <v>809.52</v>
      </c>
      <c r="K654" s="21"/>
    </row>
    <row r="655" spans="1:22" ht="14.25" x14ac:dyDescent="0.2">
      <c r="A655" s="18"/>
      <c r="B655" s="18"/>
      <c r="C655" s="18" t="s">
        <v>741</v>
      </c>
      <c r="D655" s="19"/>
      <c r="E655" s="9"/>
      <c r="F655" s="21">
        <f>Source!AL800</f>
        <v>5.32</v>
      </c>
      <c r="G655" s="20" t="str">
        <f>Source!DD800</f>
        <v>*4</v>
      </c>
      <c r="H655" s="9">
        <f>Source!AW800</f>
        <v>1</v>
      </c>
      <c r="I655" s="9">
        <f>IF(Source!BC800&lt;&gt; 0, Source!BC800, 1)</f>
        <v>1</v>
      </c>
      <c r="J655" s="21">
        <f>Source!P800</f>
        <v>42.56</v>
      </c>
      <c r="K655" s="21"/>
    </row>
    <row r="656" spans="1:22" ht="14.25" x14ac:dyDescent="0.2">
      <c r="A656" s="18"/>
      <c r="B656" s="18"/>
      <c r="C656" s="18" t="s">
        <v>742</v>
      </c>
      <c r="D656" s="19" t="s">
        <v>743</v>
      </c>
      <c r="E656" s="9">
        <f>Source!AT800</f>
        <v>70</v>
      </c>
      <c r="F656" s="21"/>
      <c r="G656" s="20"/>
      <c r="H656" s="9"/>
      <c r="I656" s="9"/>
      <c r="J656" s="21">
        <f>SUM(R653:R655)</f>
        <v>566.66</v>
      </c>
      <c r="K656" s="21"/>
    </row>
    <row r="657" spans="1:22" ht="14.25" x14ac:dyDescent="0.2">
      <c r="A657" s="18"/>
      <c r="B657" s="18"/>
      <c r="C657" s="18" t="s">
        <v>744</v>
      </c>
      <c r="D657" s="19" t="s">
        <v>743</v>
      </c>
      <c r="E657" s="9">
        <f>Source!AU800</f>
        <v>10</v>
      </c>
      <c r="F657" s="21"/>
      <c r="G657" s="20"/>
      <c r="H657" s="9"/>
      <c r="I657" s="9"/>
      <c r="J657" s="21">
        <f>SUM(T653:T656)</f>
        <v>80.95</v>
      </c>
      <c r="K657" s="21"/>
    </row>
    <row r="658" spans="1:22" ht="14.25" x14ac:dyDescent="0.2">
      <c r="A658" s="18"/>
      <c r="B658" s="18"/>
      <c r="C658" s="18" t="s">
        <v>746</v>
      </c>
      <c r="D658" s="19" t="s">
        <v>747</v>
      </c>
      <c r="E658" s="9">
        <f>Source!AQ800</f>
        <v>0.18</v>
      </c>
      <c r="F658" s="21"/>
      <c r="G658" s="20" t="str">
        <f>Source!DI800</f>
        <v>*4</v>
      </c>
      <c r="H658" s="9">
        <f>Source!AV800</f>
        <v>1</v>
      </c>
      <c r="I658" s="9"/>
      <c r="J658" s="21"/>
      <c r="K658" s="21">
        <f>Source!U800</f>
        <v>1.44</v>
      </c>
    </row>
    <row r="659" spans="1:22" ht="15" x14ac:dyDescent="0.25">
      <c r="A659" s="26"/>
      <c r="B659" s="26"/>
      <c r="C659" s="26"/>
      <c r="D659" s="26"/>
      <c r="E659" s="26"/>
      <c r="F659" s="26"/>
      <c r="G659" s="26"/>
      <c r="H659" s="26"/>
      <c r="I659" s="54">
        <f>J654+J655+J656+J657</f>
        <v>1499.6899999999998</v>
      </c>
      <c r="J659" s="54"/>
      <c r="K659" s="27">
        <f>IF(Source!I800&lt;&gt;0, ROUND(I659/Source!I800, 2), 0)</f>
        <v>749.85</v>
      </c>
      <c r="P659" s="24">
        <f>I659</f>
        <v>1499.6899999999998</v>
      </c>
    </row>
    <row r="660" spans="1:22" ht="99.75" x14ac:dyDescent="0.2">
      <c r="A660" s="18">
        <v>70</v>
      </c>
      <c r="B660" s="18" t="str">
        <f>Source!F801</f>
        <v>1.21-2303-43-4/1</v>
      </c>
      <c r="C660" s="18" t="str">
        <f>Source!G801</f>
        <v>Техническое обслуживание ОЗДС на базе электрического дератизатора типа "ОХРА-Д-333", барьер электризуемый (БЭ) на бетонном основании, добавлять к поз. 21-2303-43-3/1 на каждый последующий 1 м барьера - ежемесячное</v>
      </c>
      <c r="D660" s="19" t="str">
        <f>Source!H801</f>
        <v>м</v>
      </c>
      <c r="E660" s="9">
        <f>Source!I801</f>
        <v>7</v>
      </c>
      <c r="F660" s="21"/>
      <c r="G660" s="20"/>
      <c r="H660" s="9"/>
      <c r="I660" s="9"/>
      <c r="J660" s="21"/>
      <c r="K660" s="21"/>
      <c r="Q660">
        <f>ROUND((Source!BZ801/100)*ROUND((Source!AF801*Source!AV801)*Source!I801, 2), 2)</f>
        <v>1322.22</v>
      </c>
      <c r="R660">
        <f>Source!X801</f>
        <v>1322.22</v>
      </c>
      <c r="S660">
        <f>ROUND((Source!CA801/100)*ROUND((Source!AF801*Source!AV801)*Source!I801, 2), 2)</f>
        <v>188.89</v>
      </c>
      <c r="T660">
        <f>Source!Y801</f>
        <v>188.89</v>
      </c>
      <c r="U660">
        <f>ROUND((175/100)*ROUND((Source!AE801*Source!AV801)*Source!I801, 2), 2)</f>
        <v>0</v>
      </c>
      <c r="V660">
        <f>ROUND((108/100)*ROUND(Source!CS801*Source!I801, 2), 2)</f>
        <v>0</v>
      </c>
    </row>
    <row r="661" spans="1:22" ht="14.25" x14ac:dyDescent="0.2">
      <c r="A661" s="18"/>
      <c r="B661" s="18"/>
      <c r="C661" s="18" t="s">
        <v>738</v>
      </c>
      <c r="D661" s="19"/>
      <c r="E661" s="9"/>
      <c r="F661" s="21">
        <f>Source!AO801</f>
        <v>67.459999999999994</v>
      </c>
      <c r="G661" s="20" t="str">
        <f>Source!DG801</f>
        <v>*4</v>
      </c>
      <c r="H661" s="9">
        <f>Source!AV801</f>
        <v>1</v>
      </c>
      <c r="I661" s="9">
        <f>IF(Source!BA801&lt;&gt; 0, Source!BA801, 1)</f>
        <v>1</v>
      </c>
      <c r="J661" s="21">
        <f>Source!S801</f>
        <v>1888.88</v>
      </c>
      <c r="K661" s="21"/>
    </row>
    <row r="662" spans="1:22" ht="14.25" x14ac:dyDescent="0.2">
      <c r="A662" s="18"/>
      <c r="B662" s="18"/>
      <c r="C662" s="18" t="s">
        <v>741</v>
      </c>
      <c r="D662" s="19"/>
      <c r="E662" s="9"/>
      <c r="F662" s="21">
        <f>Source!AL801</f>
        <v>5.32</v>
      </c>
      <c r="G662" s="20" t="str">
        <f>Source!DD801</f>
        <v>*4</v>
      </c>
      <c r="H662" s="9">
        <f>Source!AW801</f>
        <v>1</v>
      </c>
      <c r="I662" s="9">
        <f>IF(Source!BC801&lt;&gt; 0, Source!BC801, 1)</f>
        <v>1</v>
      </c>
      <c r="J662" s="21">
        <f>Source!P801</f>
        <v>148.96</v>
      </c>
      <c r="K662" s="21"/>
    </row>
    <row r="663" spans="1:22" ht="14.25" x14ac:dyDescent="0.2">
      <c r="A663" s="18"/>
      <c r="B663" s="18"/>
      <c r="C663" s="18" t="s">
        <v>742</v>
      </c>
      <c r="D663" s="19" t="s">
        <v>743</v>
      </c>
      <c r="E663" s="9">
        <f>Source!AT801</f>
        <v>70</v>
      </c>
      <c r="F663" s="21"/>
      <c r="G663" s="20"/>
      <c r="H663" s="9"/>
      <c r="I663" s="9"/>
      <c r="J663" s="21">
        <f>SUM(R660:R662)</f>
        <v>1322.22</v>
      </c>
      <c r="K663" s="21"/>
    </row>
    <row r="664" spans="1:22" ht="14.25" x14ac:dyDescent="0.2">
      <c r="A664" s="18"/>
      <c r="B664" s="18"/>
      <c r="C664" s="18" t="s">
        <v>744</v>
      </c>
      <c r="D664" s="19" t="s">
        <v>743</v>
      </c>
      <c r="E664" s="9">
        <f>Source!AU801</f>
        <v>10</v>
      </c>
      <c r="F664" s="21"/>
      <c r="G664" s="20"/>
      <c r="H664" s="9"/>
      <c r="I664" s="9"/>
      <c r="J664" s="21">
        <f>SUM(T660:T663)</f>
        <v>188.89</v>
      </c>
      <c r="K664" s="21"/>
    </row>
    <row r="665" spans="1:22" ht="14.25" x14ac:dyDescent="0.2">
      <c r="A665" s="18"/>
      <c r="B665" s="18"/>
      <c r="C665" s="18" t="s">
        <v>746</v>
      </c>
      <c r="D665" s="19" t="s">
        <v>747</v>
      </c>
      <c r="E665" s="9">
        <f>Source!AQ801</f>
        <v>0.12</v>
      </c>
      <c r="F665" s="21"/>
      <c r="G665" s="20" t="str">
        <f>Source!DI801</f>
        <v>*4</v>
      </c>
      <c r="H665" s="9">
        <f>Source!AV801</f>
        <v>1</v>
      </c>
      <c r="I665" s="9"/>
      <c r="J665" s="21"/>
      <c r="K665" s="21">
        <f>Source!U801</f>
        <v>3.36</v>
      </c>
    </row>
    <row r="666" spans="1:22" ht="15" x14ac:dyDescent="0.25">
      <c r="A666" s="26"/>
      <c r="B666" s="26"/>
      <c r="C666" s="26"/>
      <c r="D666" s="26"/>
      <c r="E666" s="26"/>
      <c r="F666" s="26"/>
      <c r="G666" s="26"/>
      <c r="H666" s="26"/>
      <c r="I666" s="54">
        <f>J661+J662+J663+J664</f>
        <v>3548.9500000000003</v>
      </c>
      <c r="J666" s="54"/>
      <c r="K666" s="27">
        <f>IF(Source!I801&lt;&gt;0, ROUND(I666/Source!I801, 2), 0)</f>
        <v>506.99</v>
      </c>
      <c r="P666" s="24">
        <f>I666</f>
        <v>3548.9500000000003</v>
      </c>
    </row>
    <row r="667" spans="1:22" ht="99.75" x14ac:dyDescent="0.2">
      <c r="A667" s="18">
        <v>71</v>
      </c>
      <c r="B667" s="18" t="str">
        <f>Source!F802</f>
        <v>1.21-2303-46-2/1</v>
      </c>
      <c r="C667" s="18" t="str">
        <f>Source!G802</f>
        <v>Техническое обслуживание охранно-защитной дератизационной системы (ОЗДС) на базе электрического дератизатора типа "ОХРА-Д-333", распаячная коробка соединительной линии питания "БПИ - БВУ" - ежеквартальное</v>
      </c>
      <c r="D667" s="19" t="str">
        <f>Source!H802</f>
        <v>шт.</v>
      </c>
      <c r="E667" s="9">
        <f>Source!I802</f>
        <v>2</v>
      </c>
      <c r="F667" s="21"/>
      <c r="G667" s="20"/>
      <c r="H667" s="9"/>
      <c r="I667" s="9"/>
      <c r="J667" s="21"/>
      <c r="K667" s="21"/>
      <c r="Q667">
        <f>ROUND((Source!BZ802/100)*ROUND((Source!AF802*Source!AV802)*Source!I802, 2), 2)</f>
        <v>314.83</v>
      </c>
      <c r="R667">
        <f>Source!X802</f>
        <v>314.83</v>
      </c>
      <c r="S667">
        <f>ROUND((Source!CA802/100)*ROUND((Source!AF802*Source!AV802)*Source!I802, 2), 2)</f>
        <v>44.98</v>
      </c>
      <c r="T667">
        <f>Source!Y802</f>
        <v>44.98</v>
      </c>
      <c r="U667">
        <f>ROUND((175/100)*ROUND((Source!AE802*Source!AV802)*Source!I802, 2), 2)</f>
        <v>0</v>
      </c>
      <c r="V667">
        <f>ROUND((108/100)*ROUND(Source!CS802*Source!I802, 2), 2)</f>
        <v>0</v>
      </c>
    </row>
    <row r="668" spans="1:22" ht="14.25" x14ac:dyDescent="0.2">
      <c r="A668" s="18"/>
      <c r="B668" s="18"/>
      <c r="C668" s="18" t="s">
        <v>738</v>
      </c>
      <c r="D668" s="19"/>
      <c r="E668" s="9"/>
      <c r="F668" s="21">
        <f>Source!AO802</f>
        <v>112.44</v>
      </c>
      <c r="G668" s="20" t="str">
        <f>Source!DG802</f>
        <v>*2</v>
      </c>
      <c r="H668" s="9">
        <f>Source!AV802</f>
        <v>1</v>
      </c>
      <c r="I668" s="9">
        <f>IF(Source!BA802&lt;&gt; 0, Source!BA802, 1)</f>
        <v>1</v>
      </c>
      <c r="J668" s="21">
        <f>Source!S802</f>
        <v>449.76</v>
      </c>
      <c r="K668" s="21"/>
    </row>
    <row r="669" spans="1:22" ht="14.25" x14ac:dyDescent="0.2">
      <c r="A669" s="18"/>
      <c r="B669" s="18"/>
      <c r="C669" s="18" t="s">
        <v>741</v>
      </c>
      <c r="D669" s="19"/>
      <c r="E669" s="9"/>
      <c r="F669" s="21">
        <f>Source!AL802</f>
        <v>3.76</v>
      </c>
      <c r="G669" s="20" t="str">
        <f>Source!DD802</f>
        <v>*2</v>
      </c>
      <c r="H669" s="9">
        <f>Source!AW802</f>
        <v>1</v>
      </c>
      <c r="I669" s="9">
        <f>IF(Source!BC802&lt;&gt; 0, Source!BC802, 1)</f>
        <v>1</v>
      </c>
      <c r="J669" s="21">
        <f>Source!P802</f>
        <v>15.04</v>
      </c>
      <c r="K669" s="21"/>
    </row>
    <row r="670" spans="1:22" ht="14.25" x14ac:dyDescent="0.2">
      <c r="A670" s="18"/>
      <c r="B670" s="18"/>
      <c r="C670" s="18" t="s">
        <v>742</v>
      </c>
      <c r="D670" s="19" t="s">
        <v>743</v>
      </c>
      <c r="E670" s="9">
        <f>Source!AT802</f>
        <v>70</v>
      </c>
      <c r="F670" s="21"/>
      <c r="G670" s="20"/>
      <c r="H670" s="9"/>
      <c r="I670" s="9"/>
      <c r="J670" s="21">
        <f>SUM(R667:R669)</f>
        <v>314.83</v>
      </c>
      <c r="K670" s="21"/>
    </row>
    <row r="671" spans="1:22" ht="14.25" x14ac:dyDescent="0.2">
      <c r="A671" s="18"/>
      <c r="B671" s="18"/>
      <c r="C671" s="18" t="s">
        <v>744</v>
      </c>
      <c r="D671" s="19" t="s">
        <v>743</v>
      </c>
      <c r="E671" s="9">
        <f>Source!AU802</f>
        <v>10</v>
      </c>
      <c r="F671" s="21"/>
      <c r="G671" s="20"/>
      <c r="H671" s="9"/>
      <c r="I671" s="9"/>
      <c r="J671" s="21">
        <f>SUM(T667:T670)</f>
        <v>44.98</v>
      </c>
      <c r="K671" s="21"/>
    </row>
    <row r="672" spans="1:22" ht="14.25" x14ac:dyDescent="0.2">
      <c r="A672" s="18"/>
      <c r="B672" s="18"/>
      <c r="C672" s="18" t="s">
        <v>746</v>
      </c>
      <c r="D672" s="19" t="s">
        <v>747</v>
      </c>
      <c r="E672" s="9">
        <f>Source!AQ802</f>
        <v>0.2</v>
      </c>
      <c r="F672" s="21"/>
      <c r="G672" s="20" t="str">
        <f>Source!DI802</f>
        <v>*2</v>
      </c>
      <c r="H672" s="9">
        <f>Source!AV802</f>
        <v>1</v>
      </c>
      <c r="I672" s="9"/>
      <c r="J672" s="21"/>
      <c r="K672" s="21">
        <f>Source!U802</f>
        <v>0.8</v>
      </c>
    </row>
    <row r="673" spans="1:22" ht="15" x14ac:dyDescent="0.25">
      <c r="A673" s="26"/>
      <c r="B673" s="26"/>
      <c r="C673" s="26"/>
      <c r="D673" s="26"/>
      <c r="E673" s="26"/>
      <c r="F673" s="26"/>
      <c r="G673" s="26"/>
      <c r="H673" s="26"/>
      <c r="I673" s="54">
        <f>J668+J669+J670+J671</f>
        <v>824.61</v>
      </c>
      <c r="J673" s="54"/>
      <c r="K673" s="27">
        <f>IF(Source!I802&lt;&gt;0, ROUND(I673/Source!I802, 2), 0)</f>
        <v>412.31</v>
      </c>
      <c r="P673" s="24">
        <f>I673</f>
        <v>824.61</v>
      </c>
    </row>
    <row r="674" spans="1:22" ht="99.75" x14ac:dyDescent="0.2">
      <c r="A674" s="18">
        <v>72</v>
      </c>
      <c r="B674" s="18" t="str">
        <f>Source!F803</f>
        <v>1.21-2303-46-1/1</v>
      </c>
      <c r="C674" s="18" t="str">
        <f>Source!G803</f>
        <v>Техническое обслуживание охранно-защитной дератизационной системы (ОЗДС) на базе электрического дератизатора типа "ОХРА-Д-333", распаячная коробка соединительной линии питания "БПИ - БВУ" - ежемесячное</v>
      </c>
      <c r="D674" s="19" t="str">
        <f>Source!H803</f>
        <v>шт.</v>
      </c>
      <c r="E674" s="9">
        <f>Source!I803</f>
        <v>2</v>
      </c>
      <c r="F674" s="21"/>
      <c r="G674" s="20"/>
      <c r="H674" s="9"/>
      <c r="I674" s="9"/>
      <c r="J674" s="21"/>
      <c r="K674" s="21"/>
      <c r="Q674">
        <f>ROUND((Source!BZ803/100)*ROUND((Source!AF803*Source!AV803)*Source!I803, 2), 2)</f>
        <v>188.89</v>
      </c>
      <c r="R674">
        <f>Source!X803</f>
        <v>188.89</v>
      </c>
      <c r="S674">
        <f>ROUND((Source!CA803/100)*ROUND((Source!AF803*Source!AV803)*Source!I803, 2), 2)</f>
        <v>26.98</v>
      </c>
      <c r="T674">
        <f>Source!Y803</f>
        <v>26.98</v>
      </c>
      <c r="U674">
        <f>ROUND((175/100)*ROUND((Source!AE803*Source!AV803)*Source!I803, 2), 2)</f>
        <v>0</v>
      </c>
      <c r="V674">
        <f>ROUND((108/100)*ROUND(Source!CS803*Source!I803, 2), 2)</f>
        <v>0</v>
      </c>
    </row>
    <row r="675" spans="1:22" ht="14.25" x14ac:dyDescent="0.2">
      <c r="A675" s="18"/>
      <c r="B675" s="18"/>
      <c r="C675" s="18" t="s">
        <v>738</v>
      </c>
      <c r="D675" s="19"/>
      <c r="E675" s="9"/>
      <c r="F675" s="21">
        <f>Source!AO803</f>
        <v>67.459999999999994</v>
      </c>
      <c r="G675" s="20" t="str">
        <f>Source!DG803</f>
        <v>*2</v>
      </c>
      <c r="H675" s="9">
        <f>Source!AV803</f>
        <v>1</v>
      </c>
      <c r="I675" s="9">
        <f>IF(Source!BA803&lt;&gt; 0, Source!BA803, 1)</f>
        <v>1</v>
      </c>
      <c r="J675" s="21">
        <f>Source!S803</f>
        <v>269.83999999999997</v>
      </c>
      <c r="K675" s="21"/>
    </row>
    <row r="676" spans="1:22" ht="14.25" x14ac:dyDescent="0.2">
      <c r="A676" s="18"/>
      <c r="B676" s="18"/>
      <c r="C676" s="18" t="s">
        <v>741</v>
      </c>
      <c r="D676" s="19"/>
      <c r="E676" s="9"/>
      <c r="F676" s="21">
        <f>Source!AL803</f>
        <v>3.76</v>
      </c>
      <c r="G676" s="20" t="str">
        <f>Source!DD803</f>
        <v>*2</v>
      </c>
      <c r="H676" s="9">
        <f>Source!AW803</f>
        <v>1</v>
      </c>
      <c r="I676" s="9">
        <f>IF(Source!BC803&lt;&gt; 0, Source!BC803, 1)</f>
        <v>1</v>
      </c>
      <c r="J676" s="21">
        <f>Source!P803</f>
        <v>15.04</v>
      </c>
      <c r="K676" s="21"/>
    </row>
    <row r="677" spans="1:22" ht="14.25" x14ac:dyDescent="0.2">
      <c r="A677" s="18"/>
      <c r="B677" s="18"/>
      <c r="C677" s="18" t="s">
        <v>742</v>
      </c>
      <c r="D677" s="19" t="s">
        <v>743</v>
      </c>
      <c r="E677" s="9">
        <f>Source!AT803</f>
        <v>70</v>
      </c>
      <c r="F677" s="21"/>
      <c r="G677" s="20"/>
      <c r="H677" s="9"/>
      <c r="I677" s="9"/>
      <c r="J677" s="21">
        <f>SUM(R674:R676)</f>
        <v>188.89</v>
      </c>
      <c r="K677" s="21"/>
    </row>
    <row r="678" spans="1:22" ht="14.25" x14ac:dyDescent="0.2">
      <c r="A678" s="18"/>
      <c r="B678" s="18"/>
      <c r="C678" s="18" t="s">
        <v>744</v>
      </c>
      <c r="D678" s="19" t="s">
        <v>743</v>
      </c>
      <c r="E678" s="9">
        <f>Source!AU803</f>
        <v>10</v>
      </c>
      <c r="F678" s="21"/>
      <c r="G678" s="20"/>
      <c r="H678" s="9"/>
      <c r="I678" s="9"/>
      <c r="J678" s="21">
        <f>SUM(T674:T677)</f>
        <v>26.98</v>
      </c>
      <c r="K678" s="21"/>
    </row>
    <row r="679" spans="1:22" ht="14.25" x14ac:dyDescent="0.2">
      <c r="A679" s="18"/>
      <c r="B679" s="18"/>
      <c r="C679" s="18" t="s">
        <v>746</v>
      </c>
      <c r="D679" s="19" t="s">
        <v>747</v>
      </c>
      <c r="E679" s="9">
        <f>Source!AQ803</f>
        <v>0.12</v>
      </c>
      <c r="F679" s="21"/>
      <c r="G679" s="20" t="str">
        <f>Source!DI803</f>
        <v>*2</v>
      </c>
      <c r="H679" s="9">
        <f>Source!AV803</f>
        <v>1</v>
      </c>
      <c r="I679" s="9"/>
      <c r="J679" s="21"/>
      <c r="K679" s="21">
        <f>Source!U803</f>
        <v>0.48</v>
      </c>
    </row>
    <row r="680" spans="1:22" ht="15" x14ac:dyDescent="0.25">
      <c r="A680" s="26"/>
      <c r="B680" s="26"/>
      <c r="C680" s="26"/>
      <c r="D680" s="26"/>
      <c r="E680" s="26"/>
      <c r="F680" s="26"/>
      <c r="G680" s="26"/>
      <c r="H680" s="26"/>
      <c r="I680" s="54">
        <f>J675+J676+J677+J678</f>
        <v>500.75</v>
      </c>
      <c r="J680" s="54"/>
      <c r="K680" s="27">
        <f>IF(Source!I803&lt;&gt;0, ROUND(I680/Source!I803, 2), 0)</f>
        <v>250.38</v>
      </c>
      <c r="P680" s="24">
        <f>I680</f>
        <v>500.75</v>
      </c>
    </row>
    <row r="681" spans="1:22" ht="57" x14ac:dyDescent="0.2">
      <c r="A681" s="18">
        <v>73</v>
      </c>
      <c r="B681" s="18" t="str">
        <f>Source!F804</f>
        <v>1.21-2103-9-1/1</v>
      </c>
      <c r="C681" s="18" t="str">
        <f>Source!G804</f>
        <v>Техническое обслуживание силовых сетей, проложенных по кирпичным и бетонным основаниям, провод сечением 2х1,5-6 мм2</v>
      </c>
      <c r="D681" s="19" t="str">
        <f>Source!H804</f>
        <v>100 м</v>
      </c>
      <c r="E681" s="9">
        <f>Source!I804</f>
        <v>1E-3</v>
      </c>
      <c r="F681" s="21"/>
      <c r="G681" s="20"/>
      <c r="H681" s="9"/>
      <c r="I681" s="9"/>
      <c r="J681" s="21"/>
      <c r="K681" s="21"/>
      <c r="Q681">
        <f>ROUND((Source!BZ804/100)*ROUND((Source!AF804*Source!AV804)*Source!I804, 2), 2)</f>
        <v>2.67</v>
      </c>
      <c r="R681">
        <f>Source!X804</f>
        <v>2.67</v>
      </c>
      <c r="S681">
        <f>ROUND((Source!CA804/100)*ROUND((Source!AF804*Source!AV804)*Source!I804, 2), 2)</f>
        <v>0.38</v>
      </c>
      <c r="T681">
        <f>Source!Y804</f>
        <v>0.38</v>
      </c>
      <c r="U681">
        <f>ROUND((175/100)*ROUND((Source!AE804*Source!AV804)*Source!I804, 2), 2)</f>
        <v>0</v>
      </c>
      <c r="V681">
        <f>ROUND((108/100)*ROUND(Source!CS804*Source!I804, 2), 2)</f>
        <v>0</v>
      </c>
    </row>
    <row r="682" spans="1:22" x14ac:dyDescent="0.2">
      <c r="C682" s="22" t="str">
        <f>"Объем: "&amp;Source!I804&amp;"=5*"&amp;"0,2*"&amp;"0,1/"&amp;"100"</f>
        <v>Объем: 0,001=5*0,2*0,1/100</v>
      </c>
    </row>
    <row r="683" spans="1:22" ht="14.25" x14ac:dyDescent="0.2">
      <c r="A683" s="18"/>
      <c r="B683" s="18"/>
      <c r="C683" s="18" t="s">
        <v>738</v>
      </c>
      <c r="D683" s="19"/>
      <c r="E683" s="9"/>
      <c r="F683" s="21">
        <f>Source!AO804</f>
        <v>3822.15</v>
      </c>
      <c r="G683" s="20" t="str">
        <f>Source!DG804</f>
        <v/>
      </c>
      <c r="H683" s="9">
        <f>Source!AV804</f>
        <v>1</v>
      </c>
      <c r="I683" s="9">
        <f>IF(Source!BA804&lt;&gt; 0, Source!BA804, 1)</f>
        <v>1</v>
      </c>
      <c r="J683" s="21">
        <f>Source!S804</f>
        <v>3.82</v>
      </c>
      <c r="K683" s="21"/>
    </row>
    <row r="684" spans="1:22" ht="14.25" x14ac:dyDescent="0.2">
      <c r="A684" s="18"/>
      <c r="B684" s="18"/>
      <c r="C684" s="18" t="s">
        <v>741</v>
      </c>
      <c r="D684" s="19"/>
      <c r="E684" s="9"/>
      <c r="F684" s="21">
        <f>Source!AL804</f>
        <v>22.51</v>
      </c>
      <c r="G684" s="20" t="str">
        <f>Source!DD804</f>
        <v/>
      </c>
      <c r="H684" s="9">
        <f>Source!AW804</f>
        <v>1</v>
      </c>
      <c r="I684" s="9">
        <f>IF(Source!BC804&lt;&gt; 0, Source!BC804, 1)</f>
        <v>1</v>
      </c>
      <c r="J684" s="21">
        <f>Source!P804</f>
        <v>0.02</v>
      </c>
      <c r="K684" s="21"/>
    </row>
    <row r="685" spans="1:22" ht="14.25" x14ac:dyDescent="0.2">
      <c r="A685" s="18"/>
      <c r="B685" s="18"/>
      <c r="C685" s="18" t="s">
        <v>742</v>
      </c>
      <c r="D685" s="19" t="s">
        <v>743</v>
      </c>
      <c r="E685" s="9">
        <f>Source!AT804</f>
        <v>70</v>
      </c>
      <c r="F685" s="21"/>
      <c r="G685" s="20"/>
      <c r="H685" s="9"/>
      <c r="I685" s="9"/>
      <c r="J685" s="21">
        <f>SUM(R681:R684)</f>
        <v>2.67</v>
      </c>
      <c r="K685" s="21"/>
    </row>
    <row r="686" spans="1:22" ht="14.25" x14ac:dyDescent="0.2">
      <c r="A686" s="18"/>
      <c r="B686" s="18"/>
      <c r="C686" s="18" t="s">
        <v>744</v>
      </c>
      <c r="D686" s="19" t="s">
        <v>743</v>
      </c>
      <c r="E686" s="9">
        <f>Source!AU804</f>
        <v>10</v>
      </c>
      <c r="F686" s="21"/>
      <c r="G686" s="20"/>
      <c r="H686" s="9"/>
      <c r="I686" s="9"/>
      <c r="J686" s="21">
        <f>SUM(T681:T685)</f>
        <v>0.38</v>
      </c>
      <c r="K686" s="21"/>
    </row>
    <row r="687" spans="1:22" ht="14.25" x14ac:dyDescent="0.2">
      <c r="A687" s="18"/>
      <c r="B687" s="18"/>
      <c r="C687" s="18" t="s">
        <v>746</v>
      </c>
      <c r="D687" s="19" t="s">
        <v>747</v>
      </c>
      <c r="E687" s="9">
        <f>Source!AQ804</f>
        <v>7.14</v>
      </c>
      <c r="F687" s="21"/>
      <c r="G687" s="20" t="str">
        <f>Source!DI804</f>
        <v/>
      </c>
      <c r="H687" s="9">
        <f>Source!AV804</f>
        <v>1</v>
      </c>
      <c r="I687" s="9"/>
      <c r="J687" s="21"/>
      <c r="K687" s="21">
        <f>Source!U804</f>
        <v>7.1399999999999996E-3</v>
      </c>
    </row>
    <row r="688" spans="1:22" ht="15" x14ac:dyDescent="0.25">
      <c r="A688" s="26"/>
      <c r="B688" s="26"/>
      <c r="C688" s="26"/>
      <c r="D688" s="26"/>
      <c r="E688" s="26"/>
      <c r="F688" s="26"/>
      <c r="G688" s="26"/>
      <c r="H688" s="26"/>
      <c r="I688" s="54">
        <f>J683+J684+J685+J686</f>
        <v>6.89</v>
      </c>
      <c r="J688" s="54"/>
      <c r="K688" s="27">
        <f>IF(Source!I804&lt;&gt;0, ROUND(I688/Source!I804, 2), 0)</f>
        <v>6890</v>
      </c>
      <c r="P688" s="24">
        <f>I688</f>
        <v>6.89</v>
      </c>
    </row>
    <row r="690" spans="1:31" ht="15" x14ac:dyDescent="0.25">
      <c r="A690" s="59" t="str">
        <f>CONCATENATE("Итого по разделу: ",IF(Source!G807&lt;&gt;"Новый раздел", Source!G807, ""))</f>
        <v>Итого по разделу: 7. Охранно-защитная дератизационная система</v>
      </c>
      <c r="B690" s="59"/>
      <c r="C690" s="59"/>
      <c r="D690" s="59"/>
      <c r="E690" s="59"/>
      <c r="F690" s="59"/>
      <c r="G690" s="59"/>
      <c r="H690" s="59"/>
      <c r="I690" s="57">
        <f>SUM(P636:P689)</f>
        <v>8903.41</v>
      </c>
      <c r="J690" s="58"/>
      <c r="K690" s="28"/>
    </row>
    <row r="693" spans="1:31" ht="16.5" hidden="1" x14ac:dyDescent="0.25">
      <c r="A693" s="56" t="str">
        <f>CONCATENATE("Раздел: ",IF(Source!G837&lt;&gt;"Новый раздел", Source!G837, ""))</f>
        <v>Раздел: 8. Противопожарные системы</v>
      </c>
      <c r="B693" s="56"/>
      <c r="C693" s="56"/>
      <c r="D693" s="56"/>
      <c r="E693" s="56"/>
      <c r="F693" s="56"/>
      <c r="G693" s="56"/>
      <c r="H693" s="56"/>
      <c r="I693" s="56"/>
      <c r="J693" s="56"/>
      <c r="K693" s="56"/>
    </row>
    <row r="694" spans="1:31" hidden="1" x14ac:dyDescent="0.2"/>
    <row r="695" spans="1:31" ht="16.5" hidden="1" x14ac:dyDescent="0.25">
      <c r="A695" s="56" t="str">
        <f>CONCATENATE("Подраздел: ",IF(Source!G841&lt;&gt;"Новый подраздел", Source!G841, ""))</f>
        <v>Подраздел: Система пожарной сигнализации. Система оповещения и управления эвакуацией людей при пожаре.</v>
      </c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AE695" s="29" t="str">
        <f>CONCATENATE("Подраздел: ",IF(Source!G841&lt;&gt;"Новый подраздел", Source!G841, ""))</f>
        <v>Подраздел: Система пожарной сигнализации. Система оповещения и управления эвакуацией людей при пожаре.</v>
      </c>
    </row>
    <row r="696" spans="1:31" ht="42.75" hidden="1" x14ac:dyDescent="0.2">
      <c r="A696" s="18">
        <v>74</v>
      </c>
      <c r="B696" s="18" t="str">
        <f>Source!F845</f>
        <v>1.22-2203-126-2/1</v>
      </c>
      <c r="C696" s="18" t="str">
        <f>Source!G845</f>
        <v>Техническое обслуживание прибора приемно-контрольного С2000-АСПТ - годовое</v>
      </c>
      <c r="D696" s="19" t="str">
        <f>Source!H845</f>
        <v>шт.</v>
      </c>
      <c r="E696" s="9">
        <f>Source!I845</f>
        <v>2</v>
      </c>
      <c r="F696" s="21"/>
      <c r="G696" s="20"/>
      <c r="H696" s="9"/>
      <c r="I696" s="9"/>
      <c r="J696" s="21"/>
      <c r="K696" s="21"/>
      <c r="Q696">
        <f>ROUND((Source!BZ845/100)*ROUND((Source!AF845*Source!AV845)*Source!I845, 2), 2)</f>
        <v>371.6</v>
      </c>
      <c r="R696">
        <f>Source!X845</f>
        <v>371.6</v>
      </c>
      <c r="S696">
        <f>ROUND((Source!CA845/100)*ROUND((Source!AF845*Source!AV845)*Source!I845, 2), 2)</f>
        <v>53.09</v>
      </c>
      <c r="T696">
        <f>Source!Y845</f>
        <v>53.09</v>
      </c>
      <c r="U696">
        <f>ROUND((175/100)*ROUND((Source!AE845*Source!AV845)*Source!I845, 2), 2)</f>
        <v>0</v>
      </c>
      <c r="V696">
        <f>ROUND((108/100)*ROUND(Source!CS845*Source!I845, 2), 2)</f>
        <v>0</v>
      </c>
    </row>
    <row r="697" spans="1:31" ht="14.25" hidden="1" x14ac:dyDescent="0.2">
      <c r="A697" s="18"/>
      <c r="B697" s="18"/>
      <c r="C697" s="18" t="s">
        <v>738</v>
      </c>
      <c r="D697" s="19"/>
      <c r="E697" s="9"/>
      <c r="F697" s="21">
        <f>Source!AO845</f>
        <v>265.43</v>
      </c>
      <c r="G697" s="20" t="str">
        <f>Source!DG845</f>
        <v/>
      </c>
      <c r="H697" s="9">
        <f>Source!AV845</f>
        <v>1</v>
      </c>
      <c r="I697" s="9">
        <f>IF(Source!BA845&lt;&gt; 0, Source!BA845, 1)</f>
        <v>1</v>
      </c>
      <c r="J697" s="21">
        <f>Source!S845</f>
        <v>530.86</v>
      </c>
      <c r="K697" s="21"/>
    </row>
    <row r="698" spans="1:31" ht="14.25" hidden="1" x14ac:dyDescent="0.2">
      <c r="A698" s="18"/>
      <c r="B698" s="18"/>
      <c r="C698" s="18" t="s">
        <v>741</v>
      </c>
      <c r="D698" s="19"/>
      <c r="E698" s="9"/>
      <c r="F698" s="21">
        <f>Source!AL845</f>
        <v>91.7</v>
      </c>
      <c r="G698" s="20" t="str">
        <f>Source!DD845</f>
        <v/>
      </c>
      <c r="H698" s="9">
        <f>Source!AW845</f>
        <v>1</v>
      </c>
      <c r="I698" s="9">
        <f>IF(Source!BC845&lt;&gt; 0, Source!BC845, 1)</f>
        <v>1</v>
      </c>
      <c r="J698" s="21">
        <f>Source!P845</f>
        <v>183.4</v>
      </c>
      <c r="K698" s="21"/>
    </row>
    <row r="699" spans="1:31" ht="14.25" hidden="1" x14ac:dyDescent="0.2">
      <c r="A699" s="18"/>
      <c r="B699" s="18"/>
      <c r="C699" s="18" t="s">
        <v>742</v>
      </c>
      <c r="D699" s="19" t="s">
        <v>743</v>
      </c>
      <c r="E699" s="9">
        <f>Source!AT845</f>
        <v>70</v>
      </c>
      <c r="F699" s="21"/>
      <c r="G699" s="20"/>
      <c r="H699" s="9"/>
      <c r="I699" s="9"/>
      <c r="J699" s="21">
        <f>SUM(R696:R698)</f>
        <v>371.6</v>
      </c>
      <c r="K699" s="21"/>
    </row>
    <row r="700" spans="1:31" ht="14.25" hidden="1" x14ac:dyDescent="0.2">
      <c r="A700" s="18"/>
      <c r="B700" s="18"/>
      <c r="C700" s="18" t="s">
        <v>744</v>
      </c>
      <c r="D700" s="19" t="s">
        <v>743</v>
      </c>
      <c r="E700" s="9">
        <f>Source!AU845</f>
        <v>10</v>
      </c>
      <c r="F700" s="21"/>
      <c r="G700" s="20"/>
      <c r="H700" s="9"/>
      <c r="I700" s="9"/>
      <c r="J700" s="21">
        <f>SUM(T696:T699)</f>
        <v>53.09</v>
      </c>
      <c r="K700" s="21"/>
    </row>
    <row r="701" spans="1:31" ht="14.25" hidden="1" x14ac:dyDescent="0.2">
      <c r="A701" s="18"/>
      <c r="B701" s="18"/>
      <c r="C701" s="18" t="s">
        <v>746</v>
      </c>
      <c r="D701" s="19" t="s">
        <v>747</v>
      </c>
      <c r="E701" s="9">
        <f>Source!AQ845</f>
        <v>0.4</v>
      </c>
      <c r="F701" s="21"/>
      <c r="G701" s="20" t="str">
        <f>Source!DI845</f>
        <v/>
      </c>
      <c r="H701" s="9">
        <f>Source!AV845</f>
        <v>1</v>
      </c>
      <c r="I701" s="9"/>
      <c r="J701" s="21"/>
      <c r="K701" s="21">
        <f>Source!U845</f>
        <v>0.8</v>
      </c>
    </row>
    <row r="702" spans="1:31" ht="15" hidden="1" x14ac:dyDescent="0.25">
      <c r="A702" s="26"/>
      <c r="B702" s="26"/>
      <c r="C702" s="26"/>
      <c r="D702" s="26"/>
      <c r="E702" s="26"/>
      <c r="F702" s="26"/>
      <c r="G702" s="26"/>
      <c r="H702" s="26"/>
      <c r="I702" s="54">
        <f>J697+J698+J699+J700</f>
        <v>1138.95</v>
      </c>
      <c r="J702" s="54"/>
      <c r="K702" s="27">
        <f>IF(Source!I845&lt;&gt;0, ROUND(I702/Source!I845, 2), 0)</f>
        <v>569.48</v>
      </c>
      <c r="P702" s="24"/>
    </row>
    <row r="703" spans="1:31" ht="42.75" hidden="1" x14ac:dyDescent="0.2">
      <c r="A703" s="18">
        <v>75</v>
      </c>
      <c r="B703" s="18" t="str">
        <f>Source!F846</f>
        <v>1.22-2203-126-1/1</v>
      </c>
      <c r="C703" s="18" t="str">
        <f>Source!G846</f>
        <v>Техническое обслуживание прибора приемно-контрольного С2000-АСПТ - ежемесячное</v>
      </c>
      <c r="D703" s="19" t="str">
        <f>Source!H846</f>
        <v>шт.</v>
      </c>
      <c r="E703" s="9">
        <f>Source!I846</f>
        <v>2</v>
      </c>
      <c r="F703" s="21"/>
      <c r="G703" s="20"/>
      <c r="H703" s="9"/>
      <c r="I703" s="9"/>
      <c r="J703" s="21"/>
      <c r="K703" s="21"/>
      <c r="Q703">
        <f>ROUND((Source!BZ846/100)*ROUND((Source!AF846*Source!AV846)*Source!I846, 2), 2)</f>
        <v>836.09</v>
      </c>
      <c r="R703">
        <f>Source!X846</f>
        <v>836.09</v>
      </c>
      <c r="S703">
        <f>ROUND((Source!CA846/100)*ROUND((Source!AF846*Source!AV846)*Source!I846, 2), 2)</f>
        <v>119.44</v>
      </c>
      <c r="T703">
        <f>Source!Y846</f>
        <v>119.44</v>
      </c>
      <c r="U703">
        <f>ROUND((175/100)*ROUND((Source!AE846*Source!AV846)*Source!I846, 2), 2)</f>
        <v>0</v>
      </c>
      <c r="V703">
        <f>ROUND((108/100)*ROUND(Source!CS846*Source!I846, 2), 2)</f>
        <v>0</v>
      </c>
    </row>
    <row r="704" spans="1:31" ht="14.25" hidden="1" x14ac:dyDescent="0.2">
      <c r="A704" s="18"/>
      <c r="B704" s="18"/>
      <c r="C704" s="18" t="s">
        <v>738</v>
      </c>
      <c r="D704" s="19"/>
      <c r="E704" s="9"/>
      <c r="F704" s="21">
        <f>Source!AO846</f>
        <v>199.07</v>
      </c>
      <c r="G704" s="20" t="str">
        <f>Source!DG846</f>
        <v>*3</v>
      </c>
      <c r="H704" s="9">
        <f>Source!AV846</f>
        <v>1</v>
      </c>
      <c r="I704" s="9">
        <f>IF(Source!BA846&lt;&gt; 0, Source!BA846, 1)</f>
        <v>1</v>
      </c>
      <c r="J704" s="21">
        <f>Source!S846</f>
        <v>1194.42</v>
      </c>
      <c r="K704" s="21"/>
    </row>
    <row r="705" spans="1:22" ht="14.25" hidden="1" x14ac:dyDescent="0.2">
      <c r="A705" s="18"/>
      <c r="B705" s="18"/>
      <c r="C705" s="18" t="s">
        <v>741</v>
      </c>
      <c r="D705" s="19"/>
      <c r="E705" s="9"/>
      <c r="F705" s="21">
        <f>Source!AL846</f>
        <v>76.47</v>
      </c>
      <c r="G705" s="20" t="str">
        <f>Source!DD846</f>
        <v>*3</v>
      </c>
      <c r="H705" s="9">
        <f>Source!AW846</f>
        <v>1</v>
      </c>
      <c r="I705" s="9">
        <f>IF(Source!BC846&lt;&gt; 0, Source!BC846, 1)</f>
        <v>1</v>
      </c>
      <c r="J705" s="21">
        <f>Source!P846</f>
        <v>458.82</v>
      </c>
      <c r="K705" s="21"/>
    </row>
    <row r="706" spans="1:22" ht="14.25" hidden="1" x14ac:dyDescent="0.2">
      <c r="A706" s="18"/>
      <c r="B706" s="18"/>
      <c r="C706" s="18" t="s">
        <v>742</v>
      </c>
      <c r="D706" s="19" t="s">
        <v>743</v>
      </c>
      <c r="E706" s="9">
        <f>Source!AT846</f>
        <v>70</v>
      </c>
      <c r="F706" s="21"/>
      <c r="G706" s="20"/>
      <c r="H706" s="9"/>
      <c r="I706" s="9"/>
      <c r="J706" s="21">
        <f>SUM(R703:R705)</f>
        <v>836.09</v>
      </c>
      <c r="K706" s="21"/>
    </row>
    <row r="707" spans="1:22" ht="14.25" hidden="1" x14ac:dyDescent="0.2">
      <c r="A707" s="18"/>
      <c r="B707" s="18"/>
      <c r="C707" s="18" t="s">
        <v>744</v>
      </c>
      <c r="D707" s="19" t="s">
        <v>743</v>
      </c>
      <c r="E707" s="9">
        <f>Source!AU846</f>
        <v>10</v>
      </c>
      <c r="F707" s="21"/>
      <c r="G707" s="20"/>
      <c r="H707" s="9"/>
      <c r="I707" s="9"/>
      <c r="J707" s="21">
        <f>SUM(T703:T706)</f>
        <v>119.44</v>
      </c>
      <c r="K707" s="21"/>
    </row>
    <row r="708" spans="1:22" ht="14.25" hidden="1" x14ac:dyDescent="0.2">
      <c r="A708" s="18"/>
      <c r="B708" s="18"/>
      <c r="C708" s="18" t="s">
        <v>746</v>
      </c>
      <c r="D708" s="19" t="s">
        <v>747</v>
      </c>
      <c r="E708" s="9">
        <f>Source!AQ846</f>
        <v>0.3</v>
      </c>
      <c r="F708" s="21"/>
      <c r="G708" s="20" t="str">
        <f>Source!DI846</f>
        <v>*3</v>
      </c>
      <c r="H708" s="9">
        <f>Source!AV846</f>
        <v>1</v>
      </c>
      <c r="I708" s="9"/>
      <c r="J708" s="21"/>
      <c r="K708" s="21">
        <f>Source!U846</f>
        <v>1.7999999999999998</v>
      </c>
    </row>
    <row r="709" spans="1:22" ht="15" hidden="1" x14ac:dyDescent="0.25">
      <c r="A709" s="26"/>
      <c r="B709" s="26"/>
      <c r="C709" s="26"/>
      <c r="D709" s="26"/>
      <c r="E709" s="26"/>
      <c r="F709" s="26"/>
      <c r="G709" s="26"/>
      <c r="H709" s="26"/>
      <c r="I709" s="54">
        <f>J704+J705+J706+J707</f>
        <v>2608.77</v>
      </c>
      <c r="J709" s="54"/>
      <c r="K709" s="27">
        <f>IF(Source!I846&lt;&gt;0, ROUND(I709/Source!I846, 2), 0)</f>
        <v>1304.3900000000001</v>
      </c>
      <c r="P709" s="24"/>
    </row>
    <row r="710" spans="1:22" ht="71.25" hidden="1" x14ac:dyDescent="0.2">
      <c r="A710" s="18">
        <v>76</v>
      </c>
      <c r="B710" s="18" t="str">
        <f>Source!F847</f>
        <v>1.22-2203-104-6/1</v>
      </c>
      <c r="C710" s="18" t="str">
        <f>Source!G847</f>
        <v>Техническое обслуживание приборов системы охранно-пожарной сигнализации на базе оборудования С2000, блок индикации С2000-БКИ (С2000-БИ) - годовое</v>
      </c>
      <c r="D710" s="19" t="str">
        <f>Source!H847</f>
        <v>шт.</v>
      </c>
      <c r="E710" s="9">
        <f>Source!I847</f>
        <v>2</v>
      </c>
      <c r="F710" s="21"/>
      <c r="G710" s="20"/>
      <c r="H710" s="9"/>
      <c r="I710" s="9"/>
      <c r="J710" s="21"/>
      <c r="K710" s="21"/>
      <c r="Q710">
        <f>ROUND((Source!BZ847/100)*ROUND((Source!AF847*Source!AV847)*Source!I847, 2), 2)</f>
        <v>278.7</v>
      </c>
      <c r="R710">
        <f>Source!X847</f>
        <v>278.7</v>
      </c>
      <c r="S710">
        <f>ROUND((Source!CA847/100)*ROUND((Source!AF847*Source!AV847)*Source!I847, 2), 2)</f>
        <v>39.81</v>
      </c>
      <c r="T710">
        <f>Source!Y847</f>
        <v>39.81</v>
      </c>
      <c r="U710">
        <f>ROUND((175/100)*ROUND((Source!AE847*Source!AV847)*Source!I847, 2), 2)</f>
        <v>0</v>
      </c>
      <c r="V710">
        <f>ROUND((108/100)*ROUND(Source!CS847*Source!I847, 2), 2)</f>
        <v>0</v>
      </c>
    </row>
    <row r="711" spans="1:22" ht="14.25" hidden="1" x14ac:dyDescent="0.2">
      <c r="A711" s="18"/>
      <c r="B711" s="18"/>
      <c r="C711" s="18" t="s">
        <v>738</v>
      </c>
      <c r="D711" s="19"/>
      <c r="E711" s="9"/>
      <c r="F711" s="21">
        <f>Source!AO847</f>
        <v>199.07</v>
      </c>
      <c r="G711" s="20" t="str">
        <f>Source!DG847</f>
        <v/>
      </c>
      <c r="H711" s="9">
        <f>Source!AV847</f>
        <v>1</v>
      </c>
      <c r="I711" s="9">
        <f>IF(Source!BA847&lt;&gt; 0, Source!BA847, 1)</f>
        <v>1</v>
      </c>
      <c r="J711" s="21">
        <f>Source!S847</f>
        <v>398.14</v>
      </c>
      <c r="K711" s="21"/>
    </row>
    <row r="712" spans="1:22" ht="14.25" hidden="1" x14ac:dyDescent="0.2">
      <c r="A712" s="18"/>
      <c r="B712" s="18"/>
      <c r="C712" s="18" t="s">
        <v>741</v>
      </c>
      <c r="D712" s="19"/>
      <c r="E712" s="9"/>
      <c r="F712" s="21">
        <f>Source!AL847</f>
        <v>45.79</v>
      </c>
      <c r="G712" s="20" t="str">
        <f>Source!DD847</f>
        <v/>
      </c>
      <c r="H712" s="9">
        <f>Source!AW847</f>
        <v>1</v>
      </c>
      <c r="I712" s="9">
        <f>IF(Source!BC847&lt;&gt; 0, Source!BC847, 1)</f>
        <v>1</v>
      </c>
      <c r="J712" s="21">
        <f>Source!P847</f>
        <v>91.58</v>
      </c>
      <c r="K712" s="21"/>
    </row>
    <row r="713" spans="1:22" ht="14.25" hidden="1" x14ac:dyDescent="0.2">
      <c r="A713" s="18"/>
      <c r="B713" s="18"/>
      <c r="C713" s="18" t="s">
        <v>742</v>
      </c>
      <c r="D713" s="19" t="s">
        <v>743</v>
      </c>
      <c r="E713" s="9">
        <f>Source!AT847</f>
        <v>70</v>
      </c>
      <c r="F713" s="21"/>
      <c r="G713" s="20"/>
      <c r="H713" s="9"/>
      <c r="I713" s="9"/>
      <c r="J713" s="21">
        <f>SUM(R710:R712)</f>
        <v>278.7</v>
      </c>
      <c r="K713" s="21"/>
    </row>
    <row r="714" spans="1:22" ht="14.25" hidden="1" x14ac:dyDescent="0.2">
      <c r="A714" s="18"/>
      <c r="B714" s="18"/>
      <c r="C714" s="18" t="s">
        <v>744</v>
      </c>
      <c r="D714" s="19" t="s">
        <v>743</v>
      </c>
      <c r="E714" s="9">
        <f>Source!AU847</f>
        <v>10</v>
      </c>
      <c r="F714" s="21"/>
      <c r="G714" s="20"/>
      <c r="H714" s="9"/>
      <c r="I714" s="9"/>
      <c r="J714" s="21">
        <f>SUM(T710:T713)</f>
        <v>39.81</v>
      </c>
      <c r="K714" s="21"/>
    </row>
    <row r="715" spans="1:22" ht="14.25" hidden="1" x14ac:dyDescent="0.2">
      <c r="A715" s="18"/>
      <c r="B715" s="18"/>
      <c r="C715" s="18" t="s">
        <v>746</v>
      </c>
      <c r="D715" s="19" t="s">
        <v>747</v>
      </c>
      <c r="E715" s="9">
        <f>Source!AQ847</f>
        <v>0.3</v>
      </c>
      <c r="F715" s="21"/>
      <c r="G715" s="20" t="str">
        <f>Source!DI847</f>
        <v/>
      </c>
      <c r="H715" s="9">
        <f>Source!AV847</f>
        <v>1</v>
      </c>
      <c r="I715" s="9"/>
      <c r="J715" s="21"/>
      <c r="K715" s="21">
        <f>Source!U847</f>
        <v>0.6</v>
      </c>
    </row>
    <row r="716" spans="1:22" ht="15" hidden="1" x14ac:dyDescent="0.25">
      <c r="A716" s="26"/>
      <c r="B716" s="26"/>
      <c r="C716" s="26"/>
      <c r="D716" s="26"/>
      <c r="E716" s="26"/>
      <c r="F716" s="26"/>
      <c r="G716" s="26"/>
      <c r="H716" s="26"/>
      <c r="I716" s="54">
        <f>J711+J712+J713+J714</f>
        <v>808.23</v>
      </c>
      <c r="J716" s="54"/>
      <c r="K716" s="27">
        <f>IF(Source!I847&lt;&gt;0, ROUND(I716/Source!I847, 2), 0)</f>
        <v>404.12</v>
      </c>
      <c r="P716" s="24"/>
    </row>
    <row r="717" spans="1:22" ht="71.25" hidden="1" x14ac:dyDescent="0.2">
      <c r="A717" s="18">
        <v>77</v>
      </c>
      <c r="B717" s="18" t="str">
        <f>Source!F848</f>
        <v>1.22-2203-105-1/1</v>
      </c>
      <c r="C717" s="18" t="str">
        <f>Source!G848</f>
        <v>Техническое обслуживание приборов системы охранно-пожарной сигнализации, устройство коммутационное типа "УК-ВК" - годовое</v>
      </c>
      <c r="D717" s="19" t="str">
        <f>Source!H848</f>
        <v>шт.</v>
      </c>
      <c r="E717" s="9">
        <f>Source!I848</f>
        <v>6</v>
      </c>
      <c r="F717" s="21"/>
      <c r="G717" s="20"/>
      <c r="H717" s="9"/>
      <c r="I717" s="9"/>
      <c r="J717" s="21"/>
      <c r="K717" s="21"/>
      <c r="Q717">
        <f>ROUND((Source!BZ848/100)*ROUND((Source!AF848*Source!AV848)*Source!I848, 2), 2)</f>
        <v>724.63</v>
      </c>
      <c r="R717">
        <f>Source!X848</f>
        <v>724.63</v>
      </c>
      <c r="S717">
        <f>ROUND((Source!CA848/100)*ROUND((Source!AF848*Source!AV848)*Source!I848, 2), 2)</f>
        <v>103.52</v>
      </c>
      <c r="T717">
        <f>Source!Y848</f>
        <v>103.52</v>
      </c>
      <c r="U717">
        <f>ROUND((175/100)*ROUND((Source!AE848*Source!AV848)*Source!I848, 2), 2)</f>
        <v>0</v>
      </c>
      <c r="V717">
        <f>ROUND((108/100)*ROUND(Source!CS848*Source!I848, 2), 2)</f>
        <v>0</v>
      </c>
    </row>
    <row r="718" spans="1:22" ht="14.25" hidden="1" x14ac:dyDescent="0.2">
      <c r="A718" s="18"/>
      <c r="B718" s="18"/>
      <c r="C718" s="18" t="s">
        <v>738</v>
      </c>
      <c r="D718" s="19"/>
      <c r="E718" s="9"/>
      <c r="F718" s="21">
        <f>Source!AO848</f>
        <v>172.53</v>
      </c>
      <c r="G718" s="20" t="str">
        <f>Source!DG848</f>
        <v/>
      </c>
      <c r="H718" s="9">
        <f>Source!AV848</f>
        <v>1</v>
      </c>
      <c r="I718" s="9">
        <f>IF(Source!BA848&lt;&gt; 0, Source!BA848, 1)</f>
        <v>1</v>
      </c>
      <c r="J718" s="21">
        <f>Source!S848</f>
        <v>1035.18</v>
      </c>
      <c r="K718" s="21"/>
    </row>
    <row r="719" spans="1:22" ht="14.25" hidden="1" x14ac:dyDescent="0.2">
      <c r="A719" s="18"/>
      <c r="B719" s="18"/>
      <c r="C719" s="18" t="s">
        <v>741</v>
      </c>
      <c r="D719" s="19"/>
      <c r="E719" s="9"/>
      <c r="F719" s="21">
        <f>Source!AL848</f>
        <v>15.26</v>
      </c>
      <c r="G719" s="20" t="str">
        <f>Source!DD848</f>
        <v/>
      </c>
      <c r="H719" s="9">
        <f>Source!AW848</f>
        <v>1</v>
      </c>
      <c r="I719" s="9">
        <f>IF(Source!BC848&lt;&gt; 0, Source!BC848, 1)</f>
        <v>1</v>
      </c>
      <c r="J719" s="21">
        <f>Source!P848</f>
        <v>91.56</v>
      </c>
      <c r="K719" s="21"/>
    </row>
    <row r="720" spans="1:22" ht="14.25" hidden="1" x14ac:dyDescent="0.2">
      <c r="A720" s="18"/>
      <c r="B720" s="18"/>
      <c r="C720" s="18" t="s">
        <v>742</v>
      </c>
      <c r="D720" s="19" t="s">
        <v>743</v>
      </c>
      <c r="E720" s="9">
        <f>Source!AT848</f>
        <v>70</v>
      </c>
      <c r="F720" s="21"/>
      <c r="G720" s="20"/>
      <c r="H720" s="9"/>
      <c r="I720" s="9"/>
      <c r="J720" s="21">
        <f>SUM(R717:R719)</f>
        <v>724.63</v>
      </c>
      <c r="K720" s="21"/>
    </row>
    <row r="721" spans="1:22" ht="14.25" hidden="1" x14ac:dyDescent="0.2">
      <c r="A721" s="18"/>
      <c r="B721" s="18"/>
      <c r="C721" s="18" t="s">
        <v>744</v>
      </c>
      <c r="D721" s="19" t="s">
        <v>743</v>
      </c>
      <c r="E721" s="9">
        <f>Source!AU848</f>
        <v>10</v>
      </c>
      <c r="F721" s="21"/>
      <c r="G721" s="20"/>
      <c r="H721" s="9"/>
      <c r="I721" s="9"/>
      <c r="J721" s="21">
        <f>SUM(T717:T720)</f>
        <v>103.52</v>
      </c>
      <c r="K721" s="21"/>
    </row>
    <row r="722" spans="1:22" ht="14.25" hidden="1" x14ac:dyDescent="0.2">
      <c r="A722" s="18"/>
      <c r="B722" s="18"/>
      <c r="C722" s="18" t="s">
        <v>746</v>
      </c>
      <c r="D722" s="19" t="s">
        <v>747</v>
      </c>
      <c r="E722" s="9">
        <f>Source!AQ848</f>
        <v>0.26</v>
      </c>
      <c r="F722" s="21"/>
      <c r="G722" s="20" t="str">
        <f>Source!DI848</f>
        <v/>
      </c>
      <c r="H722" s="9">
        <f>Source!AV848</f>
        <v>1</v>
      </c>
      <c r="I722" s="9"/>
      <c r="J722" s="21"/>
      <c r="K722" s="21">
        <f>Source!U848</f>
        <v>1.56</v>
      </c>
    </row>
    <row r="723" spans="1:22" ht="15" hidden="1" x14ac:dyDescent="0.25">
      <c r="A723" s="26"/>
      <c r="B723" s="26"/>
      <c r="C723" s="26"/>
      <c r="D723" s="26"/>
      <c r="E723" s="26"/>
      <c r="F723" s="26"/>
      <c r="G723" s="26"/>
      <c r="H723" s="26"/>
      <c r="I723" s="54">
        <f>J718+J719+J720+J721</f>
        <v>1954.8899999999999</v>
      </c>
      <c r="J723" s="54"/>
      <c r="K723" s="27">
        <f>IF(Source!I848&lt;&gt;0, ROUND(I723/Source!I848, 2), 0)</f>
        <v>325.82</v>
      </c>
      <c r="P723" s="24"/>
    </row>
    <row r="724" spans="1:22" ht="71.25" hidden="1" x14ac:dyDescent="0.2">
      <c r="A724" s="18">
        <v>78</v>
      </c>
      <c r="B724" s="18" t="str">
        <f>Source!F849</f>
        <v>1.22-2203-106-1/1</v>
      </c>
      <c r="C724" s="18" t="str">
        <f>Source!G849</f>
        <v>Техническое обслуживание извещателя пожарного дымового оптико-электронного адресно-аналогового ИП 212-34А "ДИП-34А" - годовое</v>
      </c>
      <c r="D724" s="19" t="str">
        <f>Source!H849</f>
        <v>шт.</v>
      </c>
      <c r="E724" s="9">
        <f>Source!I849</f>
        <v>16</v>
      </c>
      <c r="F724" s="21"/>
      <c r="G724" s="20"/>
      <c r="H724" s="9"/>
      <c r="I724" s="9"/>
      <c r="J724" s="21"/>
      <c r="K724" s="21"/>
      <c r="Q724">
        <f>ROUND((Source!BZ849/100)*ROUND((Source!AF849*Source!AV849)*Source!I849, 2), 2)</f>
        <v>1189.0999999999999</v>
      </c>
      <c r="R724">
        <f>Source!X849</f>
        <v>1189.0999999999999</v>
      </c>
      <c r="S724">
        <f>ROUND((Source!CA849/100)*ROUND((Source!AF849*Source!AV849)*Source!I849, 2), 2)</f>
        <v>169.87</v>
      </c>
      <c r="T724">
        <f>Source!Y849</f>
        <v>169.87</v>
      </c>
      <c r="U724">
        <f>ROUND((175/100)*ROUND((Source!AE849*Source!AV849)*Source!I849, 2), 2)</f>
        <v>0</v>
      </c>
      <c r="V724">
        <f>ROUND((108/100)*ROUND(Source!CS849*Source!I849, 2), 2)</f>
        <v>0</v>
      </c>
    </row>
    <row r="725" spans="1:22" ht="14.25" hidden="1" x14ac:dyDescent="0.2">
      <c r="A725" s="18"/>
      <c r="B725" s="18"/>
      <c r="C725" s="18" t="s">
        <v>738</v>
      </c>
      <c r="D725" s="19"/>
      <c r="E725" s="9"/>
      <c r="F725" s="21">
        <f>Source!AO849</f>
        <v>106.17</v>
      </c>
      <c r="G725" s="20" t="str">
        <f>Source!DG849</f>
        <v/>
      </c>
      <c r="H725" s="9">
        <f>Source!AV849</f>
        <v>1</v>
      </c>
      <c r="I725" s="9">
        <f>IF(Source!BA849&lt;&gt; 0, Source!BA849, 1)</f>
        <v>1</v>
      </c>
      <c r="J725" s="21">
        <f>Source!S849</f>
        <v>1698.72</v>
      </c>
      <c r="K725" s="21"/>
    </row>
    <row r="726" spans="1:22" ht="14.25" hidden="1" x14ac:dyDescent="0.2">
      <c r="A726" s="18"/>
      <c r="B726" s="18"/>
      <c r="C726" s="18" t="s">
        <v>741</v>
      </c>
      <c r="D726" s="19"/>
      <c r="E726" s="9"/>
      <c r="F726" s="21">
        <f>Source!AL849</f>
        <v>0.06</v>
      </c>
      <c r="G726" s="20" t="str">
        <f>Source!DD849</f>
        <v/>
      </c>
      <c r="H726" s="9">
        <f>Source!AW849</f>
        <v>1</v>
      </c>
      <c r="I726" s="9">
        <f>IF(Source!BC849&lt;&gt; 0, Source!BC849, 1)</f>
        <v>1</v>
      </c>
      <c r="J726" s="21">
        <f>Source!P849</f>
        <v>0.96</v>
      </c>
      <c r="K726" s="21"/>
    </row>
    <row r="727" spans="1:22" ht="14.25" hidden="1" x14ac:dyDescent="0.2">
      <c r="A727" s="18"/>
      <c r="B727" s="18"/>
      <c r="C727" s="18" t="s">
        <v>742</v>
      </c>
      <c r="D727" s="19" t="s">
        <v>743</v>
      </c>
      <c r="E727" s="9">
        <f>Source!AT849</f>
        <v>70</v>
      </c>
      <c r="F727" s="21"/>
      <c r="G727" s="20"/>
      <c r="H727" s="9"/>
      <c r="I727" s="9"/>
      <c r="J727" s="21">
        <f>SUM(R724:R726)</f>
        <v>1189.0999999999999</v>
      </c>
      <c r="K727" s="21"/>
    </row>
    <row r="728" spans="1:22" ht="14.25" hidden="1" x14ac:dyDescent="0.2">
      <c r="A728" s="18"/>
      <c r="B728" s="18"/>
      <c r="C728" s="18" t="s">
        <v>744</v>
      </c>
      <c r="D728" s="19" t="s">
        <v>743</v>
      </c>
      <c r="E728" s="9">
        <f>Source!AU849</f>
        <v>10</v>
      </c>
      <c r="F728" s="21"/>
      <c r="G728" s="20"/>
      <c r="H728" s="9"/>
      <c r="I728" s="9"/>
      <c r="J728" s="21">
        <f>SUM(T724:T727)</f>
        <v>169.87</v>
      </c>
      <c r="K728" s="21"/>
    </row>
    <row r="729" spans="1:22" ht="14.25" hidden="1" x14ac:dyDescent="0.2">
      <c r="A729" s="18"/>
      <c r="B729" s="18"/>
      <c r="C729" s="18" t="s">
        <v>746</v>
      </c>
      <c r="D729" s="19" t="s">
        <v>747</v>
      </c>
      <c r="E729" s="9">
        <f>Source!AQ849</f>
        <v>0.16</v>
      </c>
      <c r="F729" s="21"/>
      <c r="G729" s="20" t="str">
        <f>Source!DI849</f>
        <v/>
      </c>
      <c r="H729" s="9">
        <f>Source!AV849</f>
        <v>1</v>
      </c>
      <c r="I729" s="9"/>
      <c r="J729" s="21"/>
      <c r="K729" s="21">
        <f>Source!U849</f>
        <v>2.56</v>
      </c>
    </row>
    <row r="730" spans="1:22" ht="15" hidden="1" x14ac:dyDescent="0.25">
      <c r="A730" s="26"/>
      <c r="B730" s="26"/>
      <c r="C730" s="26"/>
      <c r="D730" s="26"/>
      <c r="E730" s="26"/>
      <c r="F730" s="26"/>
      <c r="G730" s="26"/>
      <c r="H730" s="26"/>
      <c r="I730" s="54">
        <f>J725+J726+J727+J728</f>
        <v>3058.6499999999996</v>
      </c>
      <c r="J730" s="54"/>
      <c r="K730" s="27">
        <f>IF(Source!I849&lt;&gt;0, ROUND(I730/Source!I849, 2), 0)</f>
        <v>191.17</v>
      </c>
      <c r="P730" s="24"/>
    </row>
    <row r="731" spans="1:22" ht="71.25" hidden="1" x14ac:dyDescent="0.2">
      <c r="A731" s="18">
        <v>79</v>
      </c>
      <c r="B731" s="18" t="str">
        <f>Source!F850</f>
        <v>1.22-2203-106-2/1</v>
      </c>
      <c r="C731" s="18" t="str">
        <f>Source!G850</f>
        <v>Техническое обслуживание извещателя пожарного дымового оптико-электронного адресно-аналогового ИП 212-34А "ДИП-34А" - испытания извещателя</v>
      </c>
      <c r="D731" s="19" t="str">
        <f>Source!H850</f>
        <v>шт.</v>
      </c>
      <c r="E731" s="9">
        <f>Source!I850</f>
        <v>16</v>
      </c>
      <c r="F731" s="21"/>
      <c r="G731" s="20"/>
      <c r="H731" s="9"/>
      <c r="I731" s="9"/>
      <c r="J731" s="21"/>
      <c r="K731" s="21"/>
      <c r="Q731">
        <f>ROUND((Source!BZ850/100)*ROUND((Source!AF850*Source!AV850)*Source!I850, 2), 2)</f>
        <v>1634.98</v>
      </c>
      <c r="R731">
        <f>Source!X850</f>
        <v>1634.98</v>
      </c>
      <c r="S731">
        <f>ROUND((Source!CA850/100)*ROUND((Source!AF850*Source!AV850)*Source!I850, 2), 2)</f>
        <v>233.57</v>
      </c>
      <c r="T731">
        <f>Source!Y850</f>
        <v>233.57</v>
      </c>
      <c r="U731">
        <f>ROUND((175/100)*ROUND((Source!AE850*Source!AV850)*Source!I850, 2), 2)</f>
        <v>0</v>
      </c>
      <c r="V731">
        <f>ROUND((108/100)*ROUND(Source!CS850*Source!I850, 2), 2)</f>
        <v>0</v>
      </c>
    </row>
    <row r="732" spans="1:22" ht="14.25" hidden="1" x14ac:dyDescent="0.2">
      <c r="A732" s="18"/>
      <c r="B732" s="18"/>
      <c r="C732" s="18" t="s">
        <v>738</v>
      </c>
      <c r="D732" s="19"/>
      <c r="E732" s="9"/>
      <c r="F732" s="21">
        <f>Source!AO850</f>
        <v>145.97999999999999</v>
      </c>
      <c r="G732" s="20" t="str">
        <f>Source!DG850</f>
        <v/>
      </c>
      <c r="H732" s="9">
        <f>Source!AV850</f>
        <v>1</v>
      </c>
      <c r="I732" s="9">
        <f>IF(Source!BA850&lt;&gt; 0, Source!BA850, 1)</f>
        <v>1</v>
      </c>
      <c r="J732" s="21">
        <f>Source!S850</f>
        <v>2335.6799999999998</v>
      </c>
      <c r="K732" s="21"/>
    </row>
    <row r="733" spans="1:22" ht="14.25" hidden="1" x14ac:dyDescent="0.2">
      <c r="A733" s="18"/>
      <c r="B733" s="18"/>
      <c r="C733" s="18" t="s">
        <v>742</v>
      </c>
      <c r="D733" s="19" t="s">
        <v>743</v>
      </c>
      <c r="E733" s="9">
        <f>Source!AT850</f>
        <v>70</v>
      </c>
      <c r="F733" s="21"/>
      <c r="G733" s="20"/>
      <c r="H733" s="9"/>
      <c r="I733" s="9"/>
      <c r="J733" s="21">
        <f>SUM(R731:R732)</f>
        <v>1634.98</v>
      </c>
      <c r="K733" s="21"/>
    </row>
    <row r="734" spans="1:22" ht="14.25" hidden="1" x14ac:dyDescent="0.2">
      <c r="A734" s="18"/>
      <c r="B734" s="18"/>
      <c r="C734" s="18" t="s">
        <v>744</v>
      </c>
      <c r="D734" s="19" t="s">
        <v>743</v>
      </c>
      <c r="E734" s="9">
        <f>Source!AU850</f>
        <v>10</v>
      </c>
      <c r="F734" s="21"/>
      <c r="G734" s="20"/>
      <c r="H734" s="9"/>
      <c r="I734" s="9"/>
      <c r="J734" s="21">
        <f>SUM(T731:T733)</f>
        <v>233.57</v>
      </c>
      <c r="K734" s="21"/>
    </row>
    <row r="735" spans="1:22" ht="14.25" hidden="1" x14ac:dyDescent="0.2">
      <c r="A735" s="18"/>
      <c r="B735" s="18"/>
      <c r="C735" s="18" t="s">
        <v>746</v>
      </c>
      <c r="D735" s="19" t="s">
        <v>747</v>
      </c>
      <c r="E735" s="9">
        <f>Source!AQ850</f>
        <v>0.22</v>
      </c>
      <c r="F735" s="21"/>
      <c r="G735" s="20" t="str">
        <f>Source!DI850</f>
        <v/>
      </c>
      <c r="H735" s="9">
        <f>Source!AV850</f>
        <v>1</v>
      </c>
      <c r="I735" s="9"/>
      <c r="J735" s="21"/>
      <c r="K735" s="21">
        <f>Source!U850</f>
        <v>3.52</v>
      </c>
    </row>
    <row r="736" spans="1:22" ht="15" hidden="1" x14ac:dyDescent="0.25">
      <c r="A736" s="26"/>
      <c r="B736" s="26"/>
      <c r="C736" s="26"/>
      <c r="D736" s="26"/>
      <c r="E736" s="26"/>
      <c r="F736" s="26"/>
      <c r="G736" s="26"/>
      <c r="H736" s="26"/>
      <c r="I736" s="54">
        <f>J732+J733+J734</f>
        <v>4204.2299999999996</v>
      </c>
      <c r="J736" s="54"/>
      <c r="K736" s="27">
        <f>IF(Source!I850&lt;&gt;0, ROUND(I736/Source!I850, 2), 0)</f>
        <v>262.76</v>
      </c>
      <c r="P736" s="24"/>
    </row>
    <row r="737" spans="1:22" ht="85.5" hidden="1" x14ac:dyDescent="0.2">
      <c r="A737" s="18">
        <v>80</v>
      </c>
      <c r="B737" s="18" t="str">
        <f>Source!F851</f>
        <v>1.22-2203-106-3/1</v>
      </c>
      <c r="C737" s="18" t="str">
        <f>Source!G851</f>
        <v>Техническое обслуживание извещателя пожарного дымового оптико-электронного адресно-аналогового ИП 212-34А "ДИП-34А" - удаление пыли с поверхности дымовой камеры</v>
      </c>
      <c r="D737" s="19" t="str">
        <f>Source!H851</f>
        <v>шт.</v>
      </c>
      <c r="E737" s="9">
        <f>Source!I851</f>
        <v>16</v>
      </c>
      <c r="F737" s="21"/>
      <c r="G737" s="20"/>
      <c r="H737" s="9"/>
      <c r="I737" s="9"/>
      <c r="J737" s="21"/>
      <c r="K737" s="21"/>
      <c r="Q737">
        <f>ROUND((Source!BZ851/100)*ROUND((Source!AF851*Source!AV851)*Source!I851, 2), 2)</f>
        <v>3270.18</v>
      </c>
      <c r="R737">
        <f>Source!X851</f>
        <v>3270.18</v>
      </c>
      <c r="S737">
        <f>ROUND((Source!CA851/100)*ROUND((Source!AF851*Source!AV851)*Source!I851, 2), 2)</f>
        <v>467.17</v>
      </c>
      <c r="T737">
        <f>Source!Y851</f>
        <v>467.17</v>
      </c>
      <c r="U737">
        <f>ROUND((175/100)*ROUND((Source!AE851*Source!AV851)*Source!I851, 2), 2)</f>
        <v>0</v>
      </c>
      <c r="V737">
        <f>ROUND((108/100)*ROUND(Source!CS851*Source!I851, 2), 2)</f>
        <v>0</v>
      </c>
    </row>
    <row r="738" spans="1:22" ht="14.25" hidden="1" x14ac:dyDescent="0.2">
      <c r="A738" s="18"/>
      <c r="B738" s="18"/>
      <c r="C738" s="18" t="s">
        <v>738</v>
      </c>
      <c r="D738" s="19"/>
      <c r="E738" s="9"/>
      <c r="F738" s="21">
        <f>Source!AO851</f>
        <v>291.98</v>
      </c>
      <c r="G738" s="20" t="str">
        <f>Source!DG851</f>
        <v/>
      </c>
      <c r="H738" s="9">
        <f>Source!AV851</f>
        <v>1</v>
      </c>
      <c r="I738" s="9">
        <f>IF(Source!BA851&lt;&gt; 0, Source!BA851, 1)</f>
        <v>1</v>
      </c>
      <c r="J738" s="21">
        <f>Source!S851</f>
        <v>4671.68</v>
      </c>
      <c r="K738" s="21"/>
    </row>
    <row r="739" spans="1:22" ht="14.25" hidden="1" x14ac:dyDescent="0.2">
      <c r="A739" s="18"/>
      <c r="B739" s="18"/>
      <c r="C739" s="18" t="s">
        <v>741</v>
      </c>
      <c r="D739" s="19"/>
      <c r="E739" s="9"/>
      <c r="F739" s="21">
        <f>Source!AL851</f>
        <v>3.98</v>
      </c>
      <c r="G739" s="20" t="str">
        <f>Source!DD851</f>
        <v/>
      </c>
      <c r="H739" s="9">
        <f>Source!AW851</f>
        <v>1</v>
      </c>
      <c r="I739" s="9">
        <f>IF(Source!BC851&lt;&gt; 0, Source!BC851, 1)</f>
        <v>1</v>
      </c>
      <c r="J739" s="21">
        <f>Source!P851</f>
        <v>63.68</v>
      </c>
      <c r="K739" s="21"/>
    </row>
    <row r="740" spans="1:22" ht="14.25" hidden="1" x14ac:dyDescent="0.2">
      <c r="A740" s="18"/>
      <c r="B740" s="18"/>
      <c r="C740" s="18" t="s">
        <v>742</v>
      </c>
      <c r="D740" s="19" t="s">
        <v>743</v>
      </c>
      <c r="E740" s="9">
        <f>Source!AT851</f>
        <v>70</v>
      </c>
      <c r="F740" s="21"/>
      <c r="G740" s="20"/>
      <c r="H740" s="9"/>
      <c r="I740" s="9"/>
      <c r="J740" s="21">
        <f>SUM(R737:R739)</f>
        <v>3270.18</v>
      </c>
      <c r="K740" s="21"/>
    </row>
    <row r="741" spans="1:22" ht="14.25" hidden="1" x14ac:dyDescent="0.2">
      <c r="A741" s="18"/>
      <c r="B741" s="18"/>
      <c r="C741" s="18" t="s">
        <v>744</v>
      </c>
      <c r="D741" s="19" t="s">
        <v>743</v>
      </c>
      <c r="E741" s="9">
        <f>Source!AU851</f>
        <v>10</v>
      </c>
      <c r="F741" s="21"/>
      <c r="G741" s="20"/>
      <c r="H741" s="9"/>
      <c r="I741" s="9"/>
      <c r="J741" s="21">
        <f>SUM(T737:T740)</f>
        <v>467.17</v>
      </c>
      <c r="K741" s="21"/>
    </row>
    <row r="742" spans="1:22" ht="14.25" hidden="1" x14ac:dyDescent="0.2">
      <c r="A742" s="18"/>
      <c r="B742" s="18"/>
      <c r="C742" s="18" t="s">
        <v>746</v>
      </c>
      <c r="D742" s="19" t="s">
        <v>747</v>
      </c>
      <c r="E742" s="9">
        <f>Source!AQ851</f>
        <v>0.44</v>
      </c>
      <c r="F742" s="21"/>
      <c r="G742" s="20" t="str">
        <f>Source!DI851</f>
        <v/>
      </c>
      <c r="H742" s="9">
        <f>Source!AV851</f>
        <v>1</v>
      </c>
      <c r="I742" s="9"/>
      <c r="J742" s="21"/>
      <c r="K742" s="21">
        <f>Source!U851</f>
        <v>7.04</v>
      </c>
    </row>
    <row r="743" spans="1:22" ht="15" hidden="1" x14ac:dyDescent="0.25">
      <c r="A743" s="26"/>
      <c r="B743" s="26"/>
      <c r="C743" s="26"/>
      <c r="D743" s="26"/>
      <c r="E743" s="26"/>
      <c r="F743" s="26"/>
      <c r="G743" s="26"/>
      <c r="H743" s="26"/>
      <c r="I743" s="54">
        <f>J738+J739+J740+J741</f>
        <v>8472.7100000000009</v>
      </c>
      <c r="J743" s="54"/>
      <c r="K743" s="27">
        <f>IF(Source!I851&lt;&gt;0, ROUND(I743/Source!I851, 2), 0)</f>
        <v>529.54</v>
      </c>
      <c r="P743" s="24"/>
    </row>
    <row r="744" spans="1:22" ht="157.5" hidden="1" x14ac:dyDescent="0.2">
      <c r="A744" s="18">
        <v>81</v>
      </c>
      <c r="B744" s="18" t="s">
        <v>750</v>
      </c>
      <c r="C744" s="18" t="s">
        <v>751</v>
      </c>
      <c r="D744" s="19" t="str">
        <f>Source!H852</f>
        <v>шт.</v>
      </c>
      <c r="E744" s="9">
        <f>Source!I852</f>
        <v>6</v>
      </c>
      <c r="F744" s="21"/>
      <c r="G744" s="20"/>
      <c r="H744" s="9"/>
      <c r="I744" s="9"/>
      <c r="J744" s="21"/>
      <c r="K744" s="21"/>
      <c r="Q744">
        <f>ROUND((Source!BZ852/100)*ROUND((Source!AF852*Source!AV852)*Source!I852, 2), 2)</f>
        <v>959.74</v>
      </c>
      <c r="R744">
        <f>Source!X852</f>
        <v>959.74</v>
      </c>
      <c r="S744">
        <f>ROUND((Source!CA852/100)*ROUND((Source!AF852*Source!AV852)*Source!I852, 2), 2)</f>
        <v>137.11000000000001</v>
      </c>
      <c r="T744">
        <f>Source!Y852</f>
        <v>137.11000000000001</v>
      </c>
      <c r="U744">
        <f>ROUND((175/100)*ROUND((Source!AE852*Source!AV852)*Source!I852, 2), 2)</f>
        <v>121.42</v>
      </c>
      <c r="V744">
        <f>ROUND((108/100)*ROUND(Source!CS852*Source!I852, 2), 2)</f>
        <v>74.930000000000007</v>
      </c>
    </row>
    <row r="745" spans="1:22" ht="14.25" hidden="1" x14ac:dyDescent="0.2">
      <c r="A745" s="18"/>
      <c r="B745" s="18"/>
      <c r="C745" s="18" t="s">
        <v>738</v>
      </c>
      <c r="D745" s="19"/>
      <c r="E745" s="9"/>
      <c r="F745" s="21">
        <f>Source!AO852</f>
        <v>326.44</v>
      </c>
      <c r="G745" s="20" t="str">
        <f>Source!DG852</f>
        <v>)*0,70</v>
      </c>
      <c r="H745" s="9">
        <f>Source!AV852</f>
        <v>1</v>
      </c>
      <c r="I745" s="9">
        <f>IF(Source!BA852&lt;&gt; 0, Source!BA852, 1)</f>
        <v>1</v>
      </c>
      <c r="J745" s="21">
        <f>Source!S852</f>
        <v>1371.05</v>
      </c>
      <c r="K745" s="21"/>
    </row>
    <row r="746" spans="1:22" ht="14.25" hidden="1" x14ac:dyDescent="0.2">
      <c r="A746" s="18"/>
      <c r="B746" s="18"/>
      <c r="C746" s="18" t="s">
        <v>739</v>
      </c>
      <c r="D746" s="19"/>
      <c r="E746" s="9"/>
      <c r="F746" s="21">
        <f>Source!AM852</f>
        <v>26.06</v>
      </c>
      <c r="G746" s="20" t="str">
        <f>Source!DE852</f>
        <v>)*0,70</v>
      </c>
      <c r="H746" s="9">
        <f>Source!AV852</f>
        <v>1</v>
      </c>
      <c r="I746" s="9">
        <f>IF(Source!BB852&lt;&gt; 0, Source!BB852, 1)</f>
        <v>1</v>
      </c>
      <c r="J746" s="21">
        <f>Source!Q852</f>
        <v>109.45</v>
      </c>
      <c r="K746" s="21"/>
    </row>
    <row r="747" spans="1:22" ht="14.25" hidden="1" x14ac:dyDescent="0.2">
      <c r="A747" s="18"/>
      <c r="B747" s="18"/>
      <c r="C747" s="18" t="s">
        <v>740</v>
      </c>
      <c r="D747" s="19"/>
      <c r="E747" s="9"/>
      <c r="F747" s="21">
        <f>Source!AN852</f>
        <v>16.52</v>
      </c>
      <c r="G747" s="20" t="str">
        <f>Source!DF852</f>
        <v>)*0,70</v>
      </c>
      <c r="H747" s="9">
        <f>Source!AV852</f>
        <v>1</v>
      </c>
      <c r="I747" s="9">
        <f>IF(Source!BS852&lt;&gt; 0, Source!BS852, 1)</f>
        <v>1</v>
      </c>
      <c r="J747" s="23">
        <f>Source!R852</f>
        <v>69.38</v>
      </c>
      <c r="K747" s="21"/>
    </row>
    <row r="748" spans="1:22" ht="14.25" hidden="1" x14ac:dyDescent="0.2">
      <c r="A748" s="18"/>
      <c r="B748" s="18"/>
      <c r="C748" s="18" t="s">
        <v>741</v>
      </c>
      <c r="D748" s="19"/>
      <c r="E748" s="9"/>
      <c r="F748" s="21">
        <f>Source!AL852</f>
        <v>0.47</v>
      </c>
      <c r="G748" s="20" t="str">
        <f>Source!DD852</f>
        <v>)*1</v>
      </c>
      <c r="H748" s="9">
        <f>Source!AW852</f>
        <v>1</v>
      </c>
      <c r="I748" s="9">
        <f>IF(Source!BC852&lt;&gt; 0, Source!BC852, 1)</f>
        <v>1</v>
      </c>
      <c r="J748" s="21">
        <f>Source!P852</f>
        <v>2.82</v>
      </c>
      <c r="K748" s="21"/>
    </row>
    <row r="749" spans="1:22" ht="14.25" hidden="1" x14ac:dyDescent="0.2">
      <c r="A749" s="18"/>
      <c r="B749" s="18"/>
      <c r="C749" s="18" t="s">
        <v>742</v>
      </c>
      <c r="D749" s="19" t="s">
        <v>743</v>
      </c>
      <c r="E749" s="9">
        <f>Source!AT852</f>
        <v>70</v>
      </c>
      <c r="F749" s="21"/>
      <c r="G749" s="20"/>
      <c r="H749" s="9"/>
      <c r="I749" s="9"/>
      <c r="J749" s="21">
        <f>SUM(R744:R748)</f>
        <v>959.74</v>
      </c>
      <c r="K749" s="21"/>
    </row>
    <row r="750" spans="1:22" ht="14.25" hidden="1" x14ac:dyDescent="0.2">
      <c r="A750" s="18"/>
      <c r="B750" s="18"/>
      <c r="C750" s="18" t="s">
        <v>744</v>
      </c>
      <c r="D750" s="19" t="s">
        <v>743</v>
      </c>
      <c r="E750" s="9">
        <f>Source!AU852</f>
        <v>10</v>
      </c>
      <c r="F750" s="21"/>
      <c r="G750" s="20"/>
      <c r="H750" s="9"/>
      <c r="I750" s="9"/>
      <c r="J750" s="21">
        <f>SUM(T744:T749)</f>
        <v>137.11000000000001</v>
      </c>
      <c r="K750" s="21"/>
    </row>
    <row r="751" spans="1:22" ht="14.25" hidden="1" x14ac:dyDescent="0.2">
      <c r="A751" s="18"/>
      <c r="B751" s="18"/>
      <c r="C751" s="18" t="s">
        <v>745</v>
      </c>
      <c r="D751" s="19" t="s">
        <v>743</v>
      </c>
      <c r="E751" s="9">
        <f>108</f>
        <v>108</v>
      </c>
      <c r="F751" s="21"/>
      <c r="G751" s="20"/>
      <c r="H751" s="9"/>
      <c r="I751" s="9"/>
      <c r="J751" s="21">
        <f>SUM(V744:V750)</f>
        <v>74.930000000000007</v>
      </c>
      <c r="K751" s="21"/>
    </row>
    <row r="752" spans="1:22" ht="14.25" hidden="1" x14ac:dyDescent="0.2">
      <c r="A752" s="18"/>
      <c r="B752" s="18"/>
      <c r="C752" s="18" t="s">
        <v>746</v>
      </c>
      <c r="D752" s="19" t="s">
        <v>747</v>
      </c>
      <c r="E752" s="9">
        <f>Source!AQ852</f>
        <v>0.46</v>
      </c>
      <c r="F752" s="21"/>
      <c r="G752" s="20" t="str">
        <f>Source!DI852</f>
        <v>)*0,70</v>
      </c>
      <c r="H752" s="9">
        <f>Source!AV852</f>
        <v>1</v>
      </c>
      <c r="I752" s="9"/>
      <c r="J752" s="21"/>
      <c r="K752" s="21">
        <f>Source!U852</f>
        <v>1.9319999999999999</v>
      </c>
    </row>
    <row r="753" spans="1:22" ht="15" hidden="1" x14ac:dyDescent="0.25">
      <c r="A753" s="26"/>
      <c r="B753" s="26"/>
      <c r="C753" s="26"/>
      <c r="D753" s="26"/>
      <c r="E753" s="26"/>
      <c r="F753" s="26"/>
      <c r="G753" s="26"/>
      <c r="H753" s="26"/>
      <c r="I753" s="54">
        <f>J745+J746+J748+J749+J750+J751</f>
        <v>2655.1</v>
      </c>
      <c r="J753" s="54"/>
      <c r="K753" s="27">
        <f>IF(Source!I852&lt;&gt;0, ROUND(I753/Source!I852, 2), 0)</f>
        <v>442.52</v>
      </c>
      <c r="P753" s="24"/>
    </row>
    <row r="754" spans="1:22" ht="42.75" hidden="1" x14ac:dyDescent="0.2">
      <c r="A754" s="18">
        <v>82</v>
      </c>
      <c r="B754" s="18" t="str">
        <f>Source!F854</f>
        <v>1.22-2203-1-1/1</v>
      </c>
      <c r="C754" s="18" t="str">
        <f>Source!G854</f>
        <v>Техническое обслуживание информационного электронного светового табло</v>
      </c>
      <c r="D754" s="19" t="str">
        <f>Source!H854</f>
        <v>10 шт.</v>
      </c>
      <c r="E754" s="9">
        <f>Source!I854</f>
        <v>0.6</v>
      </c>
      <c r="F754" s="21"/>
      <c r="G754" s="20"/>
      <c r="H754" s="9"/>
      <c r="I754" s="9"/>
      <c r="J754" s="21"/>
      <c r="K754" s="21"/>
      <c r="Q754">
        <f>ROUND((Source!BZ854/100)*ROUND((Source!AF854*Source!AV854)*Source!I854, 2), 2)</f>
        <v>2682.51</v>
      </c>
      <c r="R754">
        <f>Source!X854</f>
        <v>2682.51</v>
      </c>
      <c r="S754">
        <f>ROUND((Source!CA854/100)*ROUND((Source!AF854*Source!AV854)*Source!I854, 2), 2)</f>
        <v>383.22</v>
      </c>
      <c r="T754">
        <f>Source!Y854</f>
        <v>383.22</v>
      </c>
      <c r="U754">
        <f>ROUND((175/100)*ROUND((Source!AE854*Source!AV854)*Source!I854, 2), 2)</f>
        <v>0</v>
      </c>
      <c r="V754">
        <f>ROUND((108/100)*ROUND(Source!CS854*Source!I854, 2), 2)</f>
        <v>0</v>
      </c>
    </row>
    <row r="755" spans="1:22" hidden="1" x14ac:dyDescent="0.2">
      <c r="C755" s="22" t="str">
        <f>"Объем: "&amp;Source!I854&amp;"=6/"&amp;"10"</f>
        <v>Объем: 0,6=6/10</v>
      </c>
    </row>
    <row r="756" spans="1:22" ht="14.25" hidden="1" x14ac:dyDescent="0.2">
      <c r="A756" s="18"/>
      <c r="B756" s="18"/>
      <c r="C756" s="18" t="s">
        <v>738</v>
      </c>
      <c r="D756" s="19"/>
      <c r="E756" s="9"/>
      <c r="F756" s="21">
        <f>Source!AO854</f>
        <v>6386.94</v>
      </c>
      <c r="G756" s="20" t="str">
        <f>Source!DG854</f>
        <v/>
      </c>
      <c r="H756" s="9">
        <f>Source!AV854</f>
        <v>1</v>
      </c>
      <c r="I756" s="9">
        <f>IF(Source!BA854&lt;&gt; 0, Source!BA854, 1)</f>
        <v>1</v>
      </c>
      <c r="J756" s="21">
        <f>Source!S854</f>
        <v>3832.16</v>
      </c>
      <c r="K756" s="21"/>
    </row>
    <row r="757" spans="1:22" ht="14.25" hidden="1" x14ac:dyDescent="0.2">
      <c r="A757" s="18"/>
      <c r="B757" s="18"/>
      <c r="C757" s="18" t="s">
        <v>741</v>
      </c>
      <c r="D757" s="19"/>
      <c r="E757" s="9"/>
      <c r="F757" s="21">
        <f>Source!AL854</f>
        <v>6.3</v>
      </c>
      <c r="G757" s="20" t="str">
        <f>Source!DD854</f>
        <v/>
      </c>
      <c r="H757" s="9">
        <f>Source!AW854</f>
        <v>1</v>
      </c>
      <c r="I757" s="9">
        <f>IF(Source!BC854&lt;&gt; 0, Source!BC854, 1)</f>
        <v>1</v>
      </c>
      <c r="J757" s="21">
        <f>Source!P854</f>
        <v>3.78</v>
      </c>
      <c r="K757" s="21"/>
    </row>
    <row r="758" spans="1:22" ht="14.25" hidden="1" x14ac:dyDescent="0.2">
      <c r="A758" s="18"/>
      <c r="B758" s="18"/>
      <c r="C758" s="18" t="s">
        <v>742</v>
      </c>
      <c r="D758" s="19" t="s">
        <v>743</v>
      </c>
      <c r="E758" s="9">
        <f>Source!AT854</f>
        <v>70</v>
      </c>
      <c r="F758" s="21"/>
      <c r="G758" s="20"/>
      <c r="H758" s="9"/>
      <c r="I758" s="9"/>
      <c r="J758" s="21">
        <f>SUM(R754:R757)</f>
        <v>2682.51</v>
      </c>
      <c r="K758" s="21"/>
    </row>
    <row r="759" spans="1:22" ht="14.25" hidden="1" x14ac:dyDescent="0.2">
      <c r="A759" s="18"/>
      <c r="B759" s="18"/>
      <c r="C759" s="18" t="s">
        <v>744</v>
      </c>
      <c r="D759" s="19" t="s">
        <v>743</v>
      </c>
      <c r="E759" s="9">
        <f>Source!AU854</f>
        <v>10</v>
      </c>
      <c r="F759" s="21"/>
      <c r="G759" s="20"/>
      <c r="H759" s="9"/>
      <c r="I759" s="9"/>
      <c r="J759" s="21">
        <f>SUM(T754:T758)</f>
        <v>383.22</v>
      </c>
      <c r="K759" s="21"/>
    </row>
    <row r="760" spans="1:22" ht="14.25" hidden="1" x14ac:dyDescent="0.2">
      <c r="A760" s="18"/>
      <c r="B760" s="18"/>
      <c r="C760" s="18" t="s">
        <v>746</v>
      </c>
      <c r="D760" s="19" t="s">
        <v>747</v>
      </c>
      <c r="E760" s="9">
        <f>Source!AQ854</f>
        <v>9</v>
      </c>
      <c r="F760" s="21"/>
      <c r="G760" s="20" t="str">
        <f>Source!DI854</f>
        <v/>
      </c>
      <c r="H760" s="9">
        <f>Source!AV854</f>
        <v>1</v>
      </c>
      <c r="I760" s="9"/>
      <c r="J760" s="21"/>
      <c r="K760" s="21">
        <f>Source!U854</f>
        <v>5.3999999999999995</v>
      </c>
    </row>
    <row r="761" spans="1:22" ht="15" hidden="1" x14ac:dyDescent="0.25">
      <c r="A761" s="26"/>
      <c r="B761" s="26"/>
      <c r="C761" s="26"/>
      <c r="D761" s="26"/>
      <c r="E761" s="26"/>
      <c r="F761" s="26"/>
      <c r="G761" s="26"/>
      <c r="H761" s="26"/>
      <c r="I761" s="54">
        <f>J756+J757+J758+J759</f>
        <v>6901.670000000001</v>
      </c>
      <c r="J761" s="54"/>
      <c r="K761" s="27">
        <f>IF(Source!I854&lt;&gt;0, ROUND(I761/Source!I854, 2), 0)</f>
        <v>11502.78</v>
      </c>
      <c r="P761" s="24"/>
    </row>
    <row r="762" spans="1:22" ht="42.75" hidden="1" x14ac:dyDescent="0.2">
      <c r="A762" s="18">
        <v>83</v>
      </c>
      <c r="B762" s="18" t="str">
        <f>Source!F855</f>
        <v>1.22-2203-101-3/1</v>
      </c>
      <c r="C762" s="18" t="str">
        <f>Source!G855</f>
        <v>Техническое обслуживание и регулировка оповещателя охранно-пожарного звукового</v>
      </c>
      <c r="D762" s="19" t="str">
        <f>Source!H855</f>
        <v>шт.</v>
      </c>
      <c r="E762" s="9">
        <f>Source!I855</f>
        <v>6</v>
      </c>
      <c r="F762" s="21"/>
      <c r="G762" s="20"/>
      <c r="H762" s="9"/>
      <c r="I762" s="9"/>
      <c r="J762" s="21"/>
      <c r="K762" s="21"/>
      <c r="Q762">
        <f>ROUND((Source!BZ855/100)*ROUND((Source!AF855*Source!AV855)*Source!I855, 2), 2)</f>
        <v>1698.94</v>
      </c>
      <c r="R762">
        <f>Source!X855</f>
        <v>1698.94</v>
      </c>
      <c r="S762">
        <f>ROUND((Source!CA855/100)*ROUND((Source!AF855*Source!AV855)*Source!I855, 2), 2)</f>
        <v>242.71</v>
      </c>
      <c r="T762">
        <f>Source!Y855</f>
        <v>242.71</v>
      </c>
      <c r="U762">
        <f>ROUND((175/100)*ROUND((Source!AE855*Source!AV855)*Source!I855, 2), 2)</f>
        <v>0</v>
      </c>
      <c r="V762">
        <f>ROUND((108/100)*ROUND(Source!CS855*Source!I855, 2), 2)</f>
        <v>0</v>
      </c>
    </row>
    <row r="763" spans="1:22" ht="14.25" hidden="1" x14ac:dyDescent="0.2">
      <c r="A763" s="18"/>
      <c r="B763" s="18"/>
      <c r="C763" s="18" t="s">
        <v>738</v>
      </c>
      <c r="D763" s="19"/>
      <c r="E763" s="9"/>
      <c r="F763" s="21">
        <f>Source!AO855</f>
        <v>404.51</v>
      </c>
      <c r="G763" s="20" t="str">
        <f>Source!DG855</f>
        <v/>
      </c>
      <c r="H763" s="9">
        <f>Source!AV855</f>
        <v>1</v>
      </c>
      <c r="I763" s="9">
        <f>IF(Source!BA855&lt;&gt; 0, Source!BA855, 1)</f>
        <v>1</v>
      </c>
      <c r="J763" s="21">
        <f>Source!S855</f>
        <v>2427.06</v>
      </c>
      <c r="K763" s="21"/>
    </row>
    <row r="764" spans="1:22" ht="14.25" hidden="1" x14ac:dyDescent="0.2">
      <c r="A764" s="18"/>
      <c r="B764" s="18"/>
      <c r="C764" s="18" t="s">
        <v>741</v>
      </c>
      <c r="D764" s="19"/>
      <c r="E764" s="9"/>
      <c r="F764" s="21">
        <f>Source!AL855</f>
        <v>0.77</v>
      </c>
      <c r="G764" s="20" t="str">
        <f>Source!DD855</f>
        <v/>
      </c>
      <c r="H764" s="9">
        <f>Source!AW855</f>
        <v>1</v>
      </c>
      <c r="I764" s="9">
        <f>IF(Source!BC855&lt;&gt; 0, Source!BC855, 1)</f>
        <v>1</v>
      </c>
      <c r="J764" s="21">
        <f>Source!P855</f>
        <v>4.62</v>
      </c>
      <c r="K764" s="21"/>
    </row>
    <row r="765" spans="1:22" ht="14.25" hidden="1" x14ac:dyDescent="0.2">
      <c r="A765" s="18"/>
      <c r="B765" s="18"/>
      <c r="C765" s="18" t="s">
        <v>742</v>
      </c>
      <c r="D765" s="19" t="s">
        <v>743</v>
      </c>
      <c r="E765" s="9">
        <f>Source!AT855</f>
        <v>70</v>
      </c>
      <c r="F765" s="21"/>
      <c r="G765" s="20"/>
      <c r="H765" s="9"/>
      <c r="I765" s="9"/>
      <c r="J765" s="21">
        <f>SUM(R762:R764)</f>
        <v>1698.94</v>
      </c>
      <c r="K765" s="21"/>
    </row>
    <row r="766" spans="1:22" ht="14.25" hidden="1" x14ac:dyDescent="0.2">
      <c r="A766" s="18"/>
      <c r="B766" s="18"/>
      <c r="C766" s="18" t="s">
        <v>744</v>
      </c>
      <c r="D766" s="19" t="s">
        <v>743</v>
      </c>
      <c r="E766" s="9">
        <f>Source!AU855</f>
        <v>10</v>
      </c>
      <c r="F766" s="21"/>
      <c r="G766" s="20"/>
      <c r="H766" s="9"/>
      <c r="I766" s="9"/>
      <c r="J766" s="21">
        <f>SUM(T762:T765)</f>
        <v>242.71</v>
      </c>
      <c r="K766" s="21"/>
    </row>
    <row r="767" spans="1:22" ht="14.25" hidden="1" x14ac:dyDescent="0.2">
      <c r="A767" s="18"/>
      <c r="B767" s="18"/>
      <c r="C767" s="18" t="s">
        <v>746</v>
      </c>
      <c r="D767" s="19" t="s">
        <v>747</v>
      </c>
      <c r="E767" s="9">
        <f>Source!AQ855</f>
        <v>0.56999999999999995</v>
      </c>
      <c r="F767" s="21"/>
      <c r="G767" s="20" t="str">
        <f>Source!DI855</f>
        <v/>
      </c>
      <c r="H767" s="9">
        <f>Source!AV855</f>
        <v>1</v>
      </c>
      <c r="I767" s="9"/>
      <c r="J767" s="21"/>
      <c r="K767" s="21">
        <f>Source!U855</f>
        <v>3.42</v>
      </c>
    </row>
    <row r="768" spans="1:22" ht="15" hidden="1" x14ac:dyDescent="0.25">
      <c r="A768" s="26"/>
      <c r="B768" s="26"/>
      <c r="C768" s="26"/>
      <c r="D768" s="26"/>
      <c r="E768" s="26"/>
      <c r="F768" s="26"/>
      <c r="G768" s="26"/>
      <c r="H768" s="26"/>
      <c r="I768" s="54">
        <f>J763+J764+J765+J766</f>
        <v>4373.33</v>
      </c>
      <c r="J768" s="54"/>
      <c r="K768" s="27">
        <f>IF(Source!I855&lt;&gt;0, ROUND(I768/Source!I855, 2), 0)</f>
        <v>728.89</v>
      </c>
      <c r="P768" s="24"/>
    </row>
    <row r="769" spans="1:32" ht="28.5" hidden="1" x14ac:dyDescent="0.2">
      <c r="A769" s="18">
        <v>84</v>
      </c>
      <c r="B769" s="18" t="str">
        <f>Source!F856</f>
        <v>1.22-2103-2-1/1</v>
      </c>
      <c r="C769" s="18" t="str">
        <f>Source!G856</f>
        <v>Техническое обслуживание сетевой линии связи</v>
      </c>
      <c r="D769" s="19" t="str">
        <f>Source!H856</f>
        <v>100 м</v>
      </c>
      <c r="E769" s="9">
        <f>Source!I856</f>
        <v>0.58499999999999996</v>
      </c>
      <c r="F769" s="21"/>
      <c r="G769" s="20"/>
      <c r="H769" s="9"/>
      <c r="I769" s="9"/>
      <c r="J769" s="21"/>
      <c r="K769" s="21"/>
      <c r="Q769">
        <f>ROUND((Source!BZ856/100)*ROUND((Source!AF856*Source!AV856)*Source!I856, 2), 2)</f>
        <v>203.42</v>
      </c>
      <c r="R769">
        <f>Source!X856</f>
        <v>203.42</v>
      </c>
      <c r="S769">
        <f>ROUND((Source!CA856/100)*ROUND((Source!AF856*Source!AV856)*Source!I856, 2), 2)</f>
        <v>29.06</v>
      </c>
      <c r="T769">
        <f>Source!Y856</f>
        <v>29.06</v>
      </c>
      <c r="U769">
        <f>ROUND((175/100)*ROUND((Source!AE856*Source!AV856)*Source!I856, 2), 2)</f>
        <v>0</v>
      </c>
      <c r="V769">
        <f>ROUND((108/100)*ROUND(Source!CS856*Source!I856, 2), 2)</f>
        <v>0</v>
      </c>
    </row>
    <row r="770" spans="1:32" hidden="1" x14ac:dyDescent="0.2">
      <c r="C770" s="22" t="str">
        <f>"Объем: "&amp;Source!I856&amp;"=(580+"&amp;"5)*"&amp;"0,1/"&amp;"100"</f>
        <v>Объем: 0,585=(580+5)*0,1/100</v>
      </c>
    </row>
    <row r="771" spans="1:32" ht="14.25" hidden="1" x14ac:dyDescent="0.2">
      <c r="A771" s="18"/>
      <c r="B771" s="18"/>
      <c r="C771" s="18" t="s">
        <v>738</v>
      </c>
      <c r="D771" s="19"/>
      <c r="E771" s="9"/>
      <c r="F771" s="21">
        <f>Source!AO856</f>
        <v>496.76</v>
      </c>
      <c r="G771" s="20" t="str">
        <f>Source!DG856</f>
        <v/>
      </c>
      <c r="H771" s="9">
        <f>Source!AV856</f>
        <v>1</v>
      </c>
      <c r="I771" s="9">
        <f>IF(Source!BA856&lt;&gt; 0, Source!BA856, 1)</f>
        <v>1</v>
      </c>
      <c r="J771" s="21">
        <f>Source!S856</f>
        <v>290.60000000000002</v>
      </c>
      <c r="K771" s="21"/>
    </row>
    <row r="772" spans="1:32" ht="14.25" hidden="1" x14ac:dyDescent="0.2">
      <c r="A772" s="18"/>
      <c r="B772" s="18"/>
      <c r="C772" s="18" t="s">
        <v>742</v>
      </c>
      <c r="D772" s="19" t="s">
        <v>743</v>
      </c>
      <c r="E772" s="9">
        <f>Source!AT856</f>
        <v>70</v>
      </c>
      <c r="F772" s="21"/>
      <c r="G772" s="20"/>
      <c r="H772" s="9"/>
      <c r="I772" s="9"/>
      <c r="J772" s="21">
        <f>SUM(R769:R771)</f>
        <v>203.42</v>
      </c>
      <c r="K772" s="21"/>
    </row>
    <row r="773" spans="1:32" ht="14.25" hidden="1" x14ac:dyDescent="0.2">
      <c r="A773" s="18"/>
      <c r="B773" s="18"/>
      <c r="C773" s="18" t="s">
        <v>744</v>
      </c>
      <c r="D773" s="19" t="s">
        <v>743</v>
      </c>
      <c r="E773" s="9">
        <f>Source!AU856</f>
        <v>10</v>
      </c>
      <c r="F773" s="21"/>
      <c r="G773" s="20"/>
      <c r="H773" s="9"/>
      <c r="I773" s="9"/>
      <c r="J773" s="21">
        <f>SUM(T769:T772)</f>
        <v>29.06</v>
      </c>
      <c r="K773" s="21"/>
    </row>
    <row r="774" spans="1:32" ht="14.25" hidden="1" x14ac:dyDescent="0.2">
      <c r="A774" s="18"/>
      <c r="B774" s="18"/>
      <c r="C774" s="18" t="s">
        <v>746</v>
      </c>
      <c r="D774" s="19" t="s">
        <v>747</v>
      </c>
      <c r="E774" s="9">
        <f>Source!AQ856</f>
        <v>0.7</v>
      </c>
      <c r="F774" s="21"/>
      <c r="G774" s="20" t="str">
        <f>Source!DI856</f>
        <v/>
      </c>
      <c r="H774" s="9">
        <f>Source!AV856</f>
        <v>1</v>
      </c>
      <c r="I774" s="9"/>
      <c r="J774" s="21"/>
      <c r="K774" s="21">
        <f>Source!U856</f>
        <v>0.40949999999999998</v>
      </c>
    </row>
    <row r="775" spans="1:32" ht="15" hidden="1" x14ac:dyDescent="0.25">
      <c r="A775" s="26"/>
      <c r="B775" s="26"/>
      <c r="C775" s="26"/>
      <c r="D775" s="26"/>
      <c r="E775" s="26"/>
      <c r="F775" s="26"/>
      <c r="G775" s="26"/>
      <c r="H775" s="26"/>
      <c r="I775" s="54">
        <f>J771+J772+J773</f>
        <v>523.07999999999993</v>
      </c>
      <c r="J775" s="54"/>
      <c r="K775" s="27">
        <f>IF(Source!I856&lt;&gt;0, ROUND(I775/Source!I856, 2), 0)</f>
        <v>894.15</v>
      </c>
      <c r="P775" s="24"/>
    </row>
    <row r="776" spans="1:32" hidden="1" x14ac:dyDescent="0.2"/>
    <row r="777" spans="1:32" ht="30" hidden="1" x14ac:dyDescent="0.25">
      <c r="A777" s="59" t="str">
        <f>CONCATENATE("Итого по подразделу: ",IF(Source!G858&lt;&gt;"Новый подраздел", Source!G858, ""))</f>
        <v>Итого по подразделу: Система пожарной сигнализации. Система оповещения и управления эвакуацией людей при пожаре.</v>
      </c>
      <c r="B777" s="59"/>
      <c r="C777" s="59"/>
      <c r="D777" s="59"/>
      <c r="E777" s="59"/>
      <c r="F777" s="59"/>
      <c r="G777" s="59"/>
      <c r="H777" s="59"/>
      <c r="I777" s="57">
        <f>SUM(P695:P776)</f>
        <v>0</v>
      </c>
      <c r="J777" s="58"/>
      <c r="K777" s="28"/>
      <c r="AF777" s="30" t="str">
        <f>CONCATENATE("Итого по подразделу: ",IF(Source!G858&lt;&gt;"Новый подраздел", Source!G858, ""))</f>
        <v>Итого по подразделу: Система пожарной сигнализации. Система оповещения и управления эвакуацией людей при пожаре.</v>
      </c>
    </row>
    <row r="778" spans="1:32" hidden="1" x14ac:dyDescent="0.2"/>
    <row r="779" spans="1:32" hidden="1" x14ac:dyDescent="0.2"/>
    <row r="780" spans="1:32" ht="15" hidden="1" x14ac:dyDescent="0.25">
      <c r="A780" s="59" t="str">
        <f>CONCATENATE("Итого по разделу: ",IF(Source!G888&lt;&gt;"Новый раздел", Source!G888, ""))</f>
        <v>Итого по разделу: 8. Противопожарные системы</v>
      </c>
      <c r="B780" s="59"/>
      <c r="C780" s="59"/>
      <c r="D780" s="59"/>
      <c r="E780" s="59"/>
      <c r="F780" s="59"/>
      <c r="G780" s="59"/>
      <c r="H780" s="59"/>
      <c r="I780" s="57">
        <f>SUM(P693:P779)</f>
        <v>0</v>
      </c>
      <c r="J780" s="58"/>
      <c r="K780" s="28"/>
    </row>
    <row r="783" spans="1:32" ht="15" hidden="1" x14ac:dyDescent="0.25">
      <c r="A783" s="59" t="str">
        <f>CONCATENATE("Итого по локальной смете: ",IF(Source!G918&lt;&gt;"Новая локальная смета", Source!G918, ""))</f>
        <v xml:space="preserve">Итого по локальной смете: </v>
      </c>
      <c r="B783" s="59"/>
      <c r="C783" s="59"/>
      <c r="D783" s="59"/>
      <c r="E783" s="59"/>
      <c r="F783" s="59"/>
      <c r="G783" s="59"/>
      <c r="H783" s="59"/>
      <c r="I783" s="57">
        <f>SUM(P32:P782)</f>
        <v>331312.17000000004</v>
      </c>
      <c r="J783" s="57"/>
      <c r="K783" s="28"/>
    </row>
    <row r="786" spans="1:11" ht="15" x14ac:dyDescent="0.25">
      <c r="A786" s="59" t="s">
        <v>787</v>
      </c>
      <c r="B786" s="59"/>
      <c r="C786" s="59"/>
      <c r="D786" s="59"/>
      <c r="E786" s="59"/>
      <c r="F786" s="59"/>
      <c r="G786" s="59"/>
      <c r="H786" s="59"/>
      <c r="I786" s="57">
        <f>SUM(P1:P785)</f>
        <v>331312.17000000004</v>
      </c>
      <c r="J786" s="58"/>
      <c r="K786" s="28"/>
    </row>
    <row r="787" spans="1:11" ht="15" x14ac:dyDescent="0.25">
      <c r="A787" s="30"/>
      <c r="B787" s="30"/>
      <c r="C787" s="30" t="s">
        <v>789</v>
      </c>
      <c r="D787" s="30"/>
      <c r="E787" s="30"/>
      <c r="F787" s="30"/>
      <c r="G787" s="30"/>
      <c r="H787" s="30"/>
      <c r="I787" s="25"/>
      <c r="J787" s="24">
        <f>I786</f>
        <v>331312.17000000004</v>
      </c>
      <c r="K787" s="28"/>
    </row>
    <row r="788" spans="1:11" ht="15" x14ac:dyDescent="0.25">
      <c r="A788" s="30"/>
      <c r="B788" s="30"/>
      <c r="C788" s="30" t="s">
        <v>790</v>
      </c>
      <c r="D788" s="30"/>
      <c r="E788" s="30"/>
      <c r="F788" s="30"/>
      <c r="G788" s="30"/>
      <c r="H788" s="30"/>
      <c r="I788" s="25"/>
      <c r="J788" s="40">
        <f>[1]Парақ1!C4*0.22</f>
        <v>72888.677400000015</v>
      </c>
      <c r="K788" s="28"/>
    </row>
    <row r="789" spans="1:11" ht="15" x14ac:dyDescent="0.25">
      <c r="A789" s="30"/>
      <c r="B789" s="30"/>
      <c r="C789" s="30" t="s">
        <v>121</v>
      </c>
      <c r="D789" s="30"/>
      <c r="E789" s="30"/>
      <c r="F789" s="30"/>
      <c r="G789" s="30"/>
      <c r="H789" s="30"/>
      <c r="I789" s="25"/>
      <c r="J789" s="40">
        <f>J788+[1]Парақ1!C4</f>
        <v>404200.84740000009</v>
      </c>
      <c r="K789" s="28"/>
    </row>
    <row r="792" spans="1:11" ht="14.25" x14ac:dyDescent="0.2">
      <c r="A792" s="60" t="s">
        <v>752</v>
      </c>
      <c r="B792" s="60"/>
      <c r="C792" s="31" t="str">
        <f>IF(Source!AC12&lt;&gt;"", Source!AC12," ")</f>
        <v xml:space="preserve"> </v>
      </c>
      <c r="D792" s="31"/>
      <c r="E792" s="31"/>
      <c r="F792" s="31"/>
      <c r="G792" s="31"/>
      <c r="H792" s="10" t="str">
        <f>IF(Source!AB12&lt;&gt;"", Source!AB12," ")</f>
        <v xml:space="preserve"> </v>
      </c>
      <c r="I792" s="10"/>
      <c r="J792" s="10"/>
      <c r="K792" s="10"/>
    </row>
    <row r="793" spans="1:11" ht="14.25" x14ac:dyDescent="0.2">
      <c r="A793" s="10"/>
      <c r="B793" s="10"/>
      <c r="C793" s="61" t="s">
        <v>753</v>
      </c>
      <c r="D793" s="61"/>
      <c r="E793" s="61"/>
      <c r="F793" s="61"/>
      <c r="G793" s="61"/>
      <c r="H793" s="10"/>
      <c r="I793" s="10"/>
      <c r="J793" s="10"/>
      <c r="K793" s="10"/>
    </row>
    <row r="794" spans="1:11" ht="14.25" x14ac:dyDescent="0.2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</row>
    <row r="795" spans="1:11" ht="14.25" x14ac:dyDescent="0.2">
      <c r="A795" s="60" t="s">
        <v>754</v>
      </c>
      <c r="B795" s="60"/>
      <c r="C795" s="31" t="str">
        <f>IF(Source!AE12&lt;&gt;"", Source!AE12," ")</f>
        <v xml:space="preserve"> </v>
      </c>
      <c r="D795" s="31"/>
      <c r="E795" s="31"/>
      <c r="F795" s="31"/>
      <c r="G795" s="31"/>
      <c r="H795" s="10" t="str">
        <f>IF(Source!AD12&lt;&gt;"", Source!AD12," ")</f>
        <v xml:space="preserve"> </v>
      </c>
      <c r="I795" s="10"/>
      <c r="J795" s="10"/>
      <c r="K795" s="10"/>
    </row>
    <row r="796" spans="1:11" ht="14.25" x14ac:dyDescent="0.2">
      <c r="A796" s="10"/>
      <c r="B796" s="10"/>
      <c r="C796" s="61" t="s">
        <v>753</v>
      </c>
      <c r="D796" s="61"/>
      <c r="E796" s="61"/>
      <c r="F796" s="61"/>
      <c r="G796" s="61"/>
      <c r="H796" s="10"/>
      <c r="I796" s="10"/>
      <c r="J796" s="10"/>
      <c r="K796" s="10"/>
    </row>
  </sheetData>
  <mergeCells count="197">
    <mergeCell ref="A792:B792"/>
    <mergeCell ref="C793:G793"/>
    <mergeCell ref="A795:B795"/>
    <mergeCell ref="C796:G796"/>
    <mergeCell ref="I780:J780"/>
    <mergeCell ref="A780:H780"/>
    <mergeCell ref="I783:J783"/>
    <mergeCell ref="A783:H783"/>
    <mergeCell ref="I786:J786"/>
    <mergeCell ref="A786:H786"/>
    <mergeCell ref="I753:J753"/>
    <mergeCell ref="I761:J761"/>
    <mergeCell ref="I768:J768"/>
    <mergeCell ref="I775:J775"/>
    <mergeCell ref="I777:J777"/>
    <mergeCell ref="A777:H777"/>
    <mergeCell ref="I709:J709"/>
    <mergeCell ref="I716:J716"/>
    <mergeCell ref="I723:J723"/>
    <mergeCell ref="I730:J730"/>
    <mergeCell ref="I736:J736"/>
    <mergeCell ref="I743:J743"/>
    <mergeCell ref="I688:J688"/>
    <mergeCell ref="I690:J690"/>
    <mergeCell ref="A690:H690"/>
    <mergeCell ref="A693:K693"/>
    <mergeCell ref="A695:K695"/>
    <mergeCell ref="I702:J702"/>
    <mergeCell ref="I644:J644"/>
    <mergeCell ref="I652:J652"/>
    <mergeCell ref="I659:J659"/>
    <mergeCell ref="I666:J666"/>
    <mergeCell ref="I673:J673"/>
    <mergeCell ref="I680:J680"/>
    <mergeCell ref="I616:J616"/>
    <mergeCell ref="I623:J623"/>
    <mergeCell ref="I631:J631"/>
    <mergeCell ref="I633:J633"/>
    <mergeCell ref="A633:H633"/>
    <mergeCell ref="A636:K636"/>
    <mergeCell ref="A591:H591"/>
    <mergeCell ref="I594:J594"/>
    <mergeCell ref="A594:H594"/>
    <mergeCell ref="A597:K597"/>
    <mergeCell ref="I603:J603"/>
    <mergeCell ref="I609:J609"/>
    <mergeCell ref="I560:J560"/>
    <mergeCell ref="I567:J567"/>
    <mergeCell ref="I574:J574"/>
    <mergeCell ref="I582:J582"/>
    <mergeCell ref="I589:J589"/>
    <mergeCell ref="I591:J591"/>
    <mergeCell ref="I531:J531"/>
    <mergeCell ref="I538:J538"/>
    <mergeCell ref="I540:J540"/>
    <mergeCell ref="A540:H540"/>
    <mergeCell ref="A543:K543"/>
    <mergeCell ref="I550:J550"/>
    <mergeCell ref="A489:H489"/>
    <mergeCell ref="A492:K492"/>
    <mergeCell ref="I498:J498"/>
    <mergeCell ref="I508:J508"/>
    <mergeCell ref="I515:J515"/>
    <mergeCell ref="I523:J523"/>
    <mergeCell ref="I456:J456"/>
    <mergeCell ref="I463:J463"/>
    <mergeCell ref="I470:J470"/>
    <mergeCell ref="I480:J480"/>
    <mergeCell ref="I487:J487"/>
    <mergeCell ref="I489:J489"/>
    <mergeCell ref="I408:J408"/>
    <mergeCell ref="I418:J418"/>
    <mergeCell ref="I428:J428"/>
    <mergeCell ref="I435:J435"/>
    <mergeCell ref="I442:J442"/>
    <mergeCell ref="I449:J449"/>
    <mergeCell ref="A389:K389"/>
    <mergeCell ref="I391:J391"/>
    <mergeCell ref="A391:H391"/>
    <mergeCell ref="A394:K394"/>
    <mergeCell ref="A396:K396"/>
    <mergeCell ref="I402:J402"/>
    <mergeCell ref="I366:J366"/>
    <mergeCell ref="I373:J373"/>
    <mergeCell ref="I381:J381"/>
    <mergeCell ref="I383:J383"/>
    <mergeCell ref="A383:H383"/>
    <mergeCell ref="I386:J386"/>
    <mergeCell ref="A386:H386"/>
    <mergeCell ref="A324:K324"/>
    <mergeCell ref="I331:J331"/>
    <mergeCell ref="I338:J338"/>
    <mergeCell ref="I345:J345"/>
    <mergeCell ref="I351:J351"/>
    <mergeCell ref="I359:J359"/>
    <mergeCell ref="I306:J306"/>
    <mergeCell ref="I308:J308"/>
    <mergeCell ref="A308:H308"/>
    <mergeCell ref="A311:K311"/>
    <mergeCell ref="I319:J319"/>
    <mergeCell ref="I321:J321"/>
    <mergeCell ref="A321:H321"/>
    <mergeCell ref="I275:J275"/>
    <mergeCell ref="A275:H275"/>
    <mergeCell ref="A278:K278"/>
    <mergeCell ref="I286:J286"/>
    <mergeCell ref="I292:J292"/>
    <mergeCell ref="I299:J299"/>
    <mergeCell ref="I235:J235"/>
    <mergeCell ref="I242:J242"/>
    <mergeCell ref="I249:J249"/>
    <mergeCell ref="I257:J257"/>
    <mergeCell ref="I265:J265"/>
    <mergeCell ref="I273:J273"/>
    <mergeCell ref="I220:J220"/>
    <mergeCell ref="A220:H220"/>
    <mergeCell ref="I223:J223"/>
    <mergeCell ref="A223:H223"/>
    <mergeCell ref="A226:K226"/>
    <mergeCell ref="A228:K228"/>
    <mergeCell ref="I193:J193"/>
    <mergeCell ref="I195:J195"/>
    <mergeCell ref="A195:H195"/>
    <mergeCell ref="A198:K198"/>
    <mergeCell ref="I208:J208"/>
    <mergeCell ref="I218:J218"/>
    <mergeCell ref="I169:J169"/>
    <mergeCell ref="I171:J171"/>
    <mergeCell ref="A171:H171"/>
    <mergeCell ref="A174:K174"/>
    <mergeCell ref="A176:K176"/>
    <mergeCell ref="I183:J183"/>
    <mergeCell ref="A153:K153"/>
    <mergeCell ref="I155:J155"/>
    <mergeCell ref="A155:H155"/>
    <mergeCell ref="I158:J158"/>
    <mergeCell ref="A158:H158"/>
    <mergeCell ref="A161:K161"/>
    <mergeCell ref="A126:K126"/>
    <mergeCell ref="I135:J135"/>
    <mergeCell ref="I141:J141"/>
    <mergeCell ref="I148:J148"/>
    <mergeCell ref="I150:J150"/>
    <mergeCell ref="A150:H150"/>
    <mergeCell ref="I101:J101"/>
    <mergeCell ref="I108:J108"/>
    <mergeCell ref="I114:J114"/>
    <mergeCell ref="I121:J121"/>
    <mergeCell ref="I123:J123"/>
    <mergeCell ref="A123:H123"/>
    <mergeCell ref="I58:J58"/>
    <mergeCell ref="I67:J67"/>
    <mergeCell ref="I74:J74"/>
    <mergeCell ref="I82:J82"/>
    <mergeCell ref="I92:J92"/>
    <mergeCell ref="B94:J94"/>
    <mergeCell ref="I27:I29"/>
    <mergeCell ref="J27:J29"/>
    <mergeCell ref="A32:K32"/>
    <mergeCell ref="A34:K34"/>
    <mergeCell ref="A36:K36"/>
    <mergeCell ref="I47:J47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</mergeCells>
  <pageMargins left="0.4" right="0.2" top="0.2" bottom="0.4" header="0.2" footer="0.2"/>
  <pageSetup paperSize="9" scale="59" fitToHeight="0" orientation="portrait" r:id="rId1"/>
  <headerFooter>
    <oddHeader>&amp;L&amp;8</oddHeader>
    <oddFooter>&amp;R&amp;P</oddFooter>
  </headerFooter>
  <rowBreaks count="1" manualBreakCount="1">
    <brk id="63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792"/>
  <sheetViews>
    <sheetView view="pageBreakPreview" zoomScale="96" zoomScaleNormal="100" zoomScaleSheetLayoutView="96" workbookViewId="0">
      <selection activeCell="C43" sqref="C43"/>
    </sheetView>
  </sheetViews>
  <sheetFormatPr defaultRowHeight="12.75" x14ac:dyDescent="0.2"/>
  <cols>
    <col min="1" max="2" width="5.7109375" customWidth="1"/>
    <col min="3" max="3" width="17.42578125" customWidth="1"/>
    <col min="4" max="4" width="40.7109375" customWidth="1"/>
    <col min="5" max="7" width="11.7109375" customWidth="1"/>
    <col min="8" max="8" width="12.7109375" customWidth="1"/>
    <col min="9" max="9" width="15.42578125" customWidth="1"/>
    <col min="10" max="12" width="12.7109375" customWidth="1"/>
    <col min="15" max="31" width="0" hidden="1" customWidth="1"/>
    <col min="32" max="32" width="121.7109375" hidden="1" customWidth="1"/>
    <col min="33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8"/>
      <c r="D2" s="28"/>
      <c r="E2" s="28"/>
      <c r="F2" s="10"/>
      <c r="G2" s="10"/>
      <c r="H2" s="10"/>
      <c r="I2" s="62" t="s">
        <v>755</v>
      </c>
      <c r="J2" s="62"/>
      <c r="K2" s="62"/>
      <c r="L2" s="62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62" t="s">
        <v>756</v>
      </c>
      <c r="J3" s="62"/>
      <c r="K3" s="62"/>
      <c r="L3" s="62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62" t="s">
        <v>757</v>
      </c>
      <c r="J4" s="62"/>
      <c r="K4" s="62"/>
      <c r="L4" s="62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3" t="s">
        <v>758</v>
      </c>
      <c r="K6" s="63"/>
      <c r="L6" s="63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759</v>
      </c>
      <c r="J7" s="64" t="s">
        <v>760</v>
      </c>
      <c r="K7" s="64"/>
      <c r="L7" s="64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3" t="str">
        <f>IF(Source!AT15 &lt;&gt; "", Source!AT15, "")</f>
        <v/>
      </c>
      <c r="K8" s="63"/>
      <c r="L8" s="63"/>
    </row>
    <row r="9" spans="1:12" ht="14.25" x14ac:dyDescent="0.2">
      <c r="A9" s="10" t="s">
        <v>761</v>
      </c>
      <c r="B9" s="10"/>
      <c r="C9" s="65" t="str">
        <f>IF(Source!BA15 &lt;&gt; "", Source!BA15, IF(Source!AU15 &lt;&gt; "", Source!AU15, ""))</f>
        <v/>
      </c>
      <c r="D9" s="65"/>
      <c r="E9" s="65"/>
      <c r="F9" s="65"/>
      <c r="G9" s="65"/>
      <c r="H9" s="65"/>
      <c r="I9" s="9" t="s">
        <v>762</v>
      </c>
      <c r="J9" s="63"/>
      <c r="K9" s="63"/>
      <c r="L9" s="63"/>
    </row>
    <row r="10" spans="1:12" ht="14.25" x14ac:dyDescent="0.2">
      <c r="A10" s="10"/>
      <c r="B10" s="10"/>
      <c r="C10" s="61" t="s">
        <v>763</v>
      </c>
      <c r="D10" s="61"/>
      <c r="E10" s="61"/>
      <c r="F10" s="61"/>
      <c r="G10" s="61"/>
      <c r="H10" s="61"/>
      <c r="I10" s="10"/>
      <c r="J10" s="63" t="str">
        <f>IF(Source!AK15 &lt;&gt; "", Source!AK15, "")</f>
        <v/>
      </c>
      <c r="K10" s="63"/>
      <c r="L10" s="63"/>
    </row>
    <row r="11" spans="1:12" ht="14.25" x14ac:dyDescent="0.2">
      <c r="A11" s="10" t="s">
        <v>764</v>
      </c>
      <c r="B11" s="10"/>
      <c r="C11" s="65" t="str">
        <f>IF(Source!AX12&lt;&gt; "", Source!AX12, IF(Source!AJ12 &lt;&gt; "", Source!AJ12, ""))</f>
        <v/>
      </c>
      <c r="D11" s="65"/>
      <c r="E11" s="65"/>
      <c r="F11" s="65"/>
      <c r="G11" s="65"/>
      <c r="H11" s="65"/>
      <c r="I11" s="9" t="s">
        <v>762</v>
      </c>
      <c r="J11" s="63"/>
      <c r="K11" s="63"/>
      <c r="L11" s="63"/>
    </row>
    <row r="12" spans="1:12" ht="14.25" x14ac:dyDescent="0.2">
      <c r="A12" s="10"/>
      <c r="B12" s="10"/>
      <c r="C12" s="61" t="s">
        <v>763</v>
      </c>
      <c r="D12" s="61"/>
      <c r="E12" s="61"/>
      <c r="F12" s="61"/>
      <c r="G12" s="61"/>
      <c r="H12" s="61"/>
      <c r="I12" s="10"/>
      <c r="J12" s="63" t="str">
        <f>IF(Source!AO15 &lt;&gt; "", Source!AO15, "")</f>
        <v/>
      </c>
      <c r="K12" s="63"/>
      <c r="L12" s="63"/>
    </row>
    <row r="13" spans="1:12" ht="14.25" x14ac:dyDescent="0.2">
      <c r="A13" s="10" t="s">
        <v>765</v>
      </c>
      <c r="B13" s="10"/>
      <c r="C13" s="65" t="str">
        <f>IF(Source!AY12&lt;&gt; "", Source!AY12, IF(Source!AN12 &lt;&gt; "", Source!AN12, ""))</f>
        <v/>
      </c>
      <c r="D13" s="65"/>
      <c r="E13" s="65"/>
      <c r="F13" s="65"/>
      <c r="G13" s="65"/>
      <c r="H13" s="65"/>
      <c r="I13" s="9" t="s">
        <v>762</v>
      </c>
      <c r="J13" s="63"/>
      <c r="K13" s="63"/>
      <c r="L13" s="63"/>
    </row>
    <row r="14" spans="1:12" ht="14.25" x14ac:dyDescent="0.2">
      <c r="A14" s="10"/>
      <c r="B14" s="10"/>
      <c r="C14" s="61" t="s">
        <v>763</v>
      </c>
      <c r="D14" s="61"/>
      <c r="E14" s="61"/>
      <c r="F14" s="61"/>
      <c r="G14" s="61"/>
      <c r="H14" s="61"/>
      <c r="I14" s="10"/>
      <c r="J14" s="63" t="str">
        <f>IF(Source!CO15 &lt;&gt; "", Source!CO15, "")</f>
        <v/>
      </c>
      <c r="K14" s="63"/>
      <c r="L14" s="63"/>
    </row>
    <row r="15" spans="1:12" ht="14.25" x14ac:dyDescent="0.2">
      <c r="A15" s="10" t="s">
        <v>766</v>
      </c>
      <c r="B15" s="10"/>
      <c r="C15" s="65" t="s">
        <v>4</v>
      </c>
      <c r="D15" s="65"/>
      <c r="E15" s="65"/>
      <c r="F15" s="65"/>
      <c r="G15" s="65"/>
      <c r="H15" s="65"/>
      <c r="I15" s="10"/>
      <c r="J15" s="63"/>
      <c r="K15" s="63"/>
      <c r="L15" s="63"/>
    </row>
    <row r="16" spans="1:12" ht="14.25" x14ac:dyDescent="0.2">
      <c r="A16" s="10"/>
      <c r="B16" s="10"/>
      <c r="C16" s="61" t="s">
        <v>767</v>
      </c>
      <c r="D16" s="61"/>
      <c r="E16" s="61"/>
      <c r="F16" s="61"/>
      <c r="G16" s="61"/>
      <c r="H16" s="61"/>
      <c r="I16" s="10"/>
      <c r="J16" s="63" t="str">
        <f>IF(Source!CP15 &lt;&gt; "", Source!CP15, "")</f>
        <v/>
      </c>
      <c r="K16" s="63"/>
      <c r="L16" s="63"/>
    </row>
    <row r="17" spans="1:12" ht="14.25" x14ac:dyDescent="0.2">
      <c r="A17" s="10" t="s">
        <v>768</v>
      </c>
      <c r="B17" s="10"/>
      <c r="C17" s="41" t="str">
        <f>IF(Source!G12&lt;&gt;"Новый объект", Source!G12, "")</f>
        <v>СН_7.3_на 4 мес. (10%) испр.</v>
      </c>
      <c r="D17" s="41"/>
      <c r="E17" s="41"/>
      <c r="F17" s="41"/>
      <c r="G17" s="41"/>
      <c r="H17" s="41"/>
      <c r="I17" s="10"/>
      <c r="J17" s="63"/>
      <c r="K17" s="63"/>
      <c r="L17" s="63"/>
    </row>
    <row r="18" spans="1:12" ht="14.25" x14ac:dyDescent="0.2">
      <c r="A18" s="10"/>
      <c r="B18" s="10"/>
      <c r="C18" s="61" t="s">
        <v>769</v>
      </c>
      <c r="D18" s="61"/>
      <c r="E18" s="61"/>
      <c r="F18" s="61"/>
      <c r="G18" s="61"/>
      <c r="H18" s="61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42" t="s">
        <v>770</v>
      </c>
      <c r="H19" s="42"/>
      <c r="I19" s="42"/>
      <c r="J19" s="63" t="str">
        <f>IF(Source!CQ15 &lt;&gt; "", Source!CQ15, "")</f>
        <v/>
      </c>
      <c r="K19" s="63"/>
      <c r="L19" s="63"/>
    </row>
    <row r="20" spans="1:12" ht="14.25" x14ac:dyDescent="0.2">
      <c r="A20" s="10"/>
      <c r="B20" s="10"/>
      <c r="C20" s="10"/>
      <c r="D20" s="10"/>
      <c r="E20" s="10"/>
      <c r="F20" s="10"/>
      <c r="G20" s="42" t="s">
        <v>771</v>
      </c>
      <c r="H20" s="72"/>
      <c r="I20" s="32" t="s">
        <v>772</v>
      </c>
      <c r="J20" s="63" t="str">
        <f>IF(Source!CR15 &lt;&gt; "", Source!CR15, "")</f>
        <v/>
      </c>
      <c r="K20" s="63"/>
      <c r="L20" s="63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3" t="s">
        <v>773</v>
      </c>
      <c r="J21" s="73" t="str">
        <f>IF(Source!CS15 &lt;&gt; 0, Source!CS15, "")</f>
        <v/>
      </c>
      <c r="K21" s="73"/>
      <c r="L21" s="73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774</v>
      </c>
      <c r="J22" s="63" t="str">
        <f>IF(Source!CT15 &lt;&gt; "", Source!CT15, "")</f>
        <v/>
      </c>
      <c r="K22" s="63"/>
      <c r="L22" s="63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6" t="s">
        <v>775</v>
      </c>
      <c r="H24" s="68" t="s">
        <v>776</v>
      </c>
      <c r="I24" s="68" t="s">
        <v>777</v>
      </c>
      <c r="J24" s="70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7"/>
      <c r="H25" s="69"/>
      <c r="I25" s="34" t="s">
        <v>778</v>
      </c>
      <c r="J25" s="35" t="s">
        <v>779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3" t="str">
        <f>IF(Source!CN15 &lt;&gt; "", Source!CN15, "")</f>
        <v/>
      </c>
      <c r="H26" s="36" t="str">
        <f>IF(Source!CX15 &lt;&gt; 0, Source!CX15, "")</f>
        <v/>
      </c>
      <c r="I26" s="37" t="str">
        <f>IF(Source!CV15 &lt;&gt; 0, Source!CV15, "")</f>
        <v/>
      </c>
      <c r="J26" s="37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71" t="s">
        <v>780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</row>
    <row r="29" spans="1:12" ht="18" x14ac:dyDescent="0.25">
      <c r="A29" s="71" t="s">
        <v>781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782</v>
      </c>
      <c r="B31" s="10"/>
      <c r="C31" s="10"/>
      <c r="D31" s="10"/>
      <c r="E31" s="10"/>
      <c r="F31" s="10"/>
      <c r="G31" s="10"/>
      <c r="H31" s="75">
        <f>J792/1000</f>
        <v>613.35043999999982</v>
      </c>
      <c r="I31" s="75"/>
      <c r="J31" s="10" t="s">
        <v>783</v>
      </c>
      <c r="K31" s="10"/>
      <c r="L31" s="10"/>
    </row>
    <row r="32" spans="1:12" ht="14.25" x14ac:dyDescent="0.2">
      <c r="A32" s="10" t="s">
        <v>737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76" t="s">
        <v>784</v>
      </c>
      <c r="B33" s="76"/>
      <c r="C33" s="52" t="s">
        <v>725</v>
      </c>
      <c r="D33" s="52" t="s">
        <v>726</v>
      </c>
      <c r="E33" s="52" t="s">
        <v>727</v>
      </c>
      <c r="F33" s="52" t="s">
        <v>728</v>
      </c>
      <c r="G33" s="52" t="s">
        <v>729</v>
      </c>
      <c r="H33" s="52" t="s">
        <v>730</v>
      </c>
      <c r="I33" s="52" t="s">
        <v>731</v>
      </c>
      <c r="J33" s="52" t="s">
        <v>732</v>
      </c>
      <c r="K33" s="52" t="s">
        <v>733</v>
      </c>
      <c r="L33" s="38" t="s">
        <v>734</v>
      </c>
    </row>
    <row r="34" spans="1:22" ht="28.5" x14ac:dyDescent="0.2">
      <c r="A34" s="74" t="s">
        <v>785</v>
      </c>
      <c r="B34" s="74" t="s">
        <v>786</v>
      </c>
      <c r="C34" s="53"/>
      <c r="D34" s="53"/>
      <c r="E34" s="53"/>
      <c r="F34" s="53"/>
      <c r="G34" s="53"/>
      <c r="H34" s="53"/>
      <c r="I34" s="53"/>
      <c r="J34" s="53"/>
      <c r="K34" s="53"/>
      <c r="L34" s="39" t="s">
        <v>735</v>
      </c>
    </row>
    <row r="35" spans="1:22" ht="28.5" x14ac:dyDescent="0.2">
      <c r="A35" s="74"/>
      <c r="B35" s="74"/>
      <c r="C35" s="53"/>
      <c r="D35" s="53"/>
      <c r="E35" s="53"/>
      <c r="F35" s="53"/>
      <c r="G35" s="53"/>
      <c r="H35" s="53"/>
      <c r="I35" s="53"/>
      <c r="J35" s="53"/>
      <c r="K35" s="53"/>
      <c r="L35" s="39" t="s">
        <v>736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7" spans="1:22" hidden="1" x14ac:dyDescent="0.2"/>
    <row r="38" spans="1:22" ht="16.5" hidden="1" x14ac:dyDescent="0.25">
      <c r="A38" s="56" t="str">
        <f>CONCATENATE("Локальная смета: ",IF(Source!G20&lt;&gt;"Новая локальная смета", Source!G20, ""))</f>
        <v xml:space="preserve">Локальная смета: 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</row>
    <row r="40" spans="1:22" ht="16.5" x14ac:dyDescent="0.25">
      <c r="A40" s="56" t="str">
        <f>CONCATENATE("Раздел: ",IF(Source!G24&lt;&gt;"Новый раздел", Source!G24, ""))</f>
        <v>Раздел: 1. Система водоснабжения и водоотведение.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</row>
    <row r="42" spans="1:22" ht="16.5" x14ac:dyDescent="0.25">
      <c r="A42" s="56" t="str">
        <f>CONCATENATE("Подраздел: ",IF(Source!G28&lt;&gt;"Новый подраздел", Source!G28, ""))</f>
        <v>Подраздел: Сантехника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</row>
    <row r="43" spans="1:22" ht="28.5" x14ac:dyDescent="0.2">
      <c r="A43" s="18">
        <v>1</v>
      </c>
      <c r="B43" s="18">
        <v>1</v>
      </c>
      <c r="C43" s="18" t="str">
        <f>Source!F33</f>
        <v>1.16-3201-2-1/1</v>
      </c>
      <c r="D43" s="18" t="str">
        <f>Source!G33</f>
        <v>Укрепление расшатавшихся санитарно-технических приборов - умывальники</v>
      </c>
      <c r="E43" s="19" t="str">
        <f>Source!H33</f>
        <v>100 шт.</v>
      </c>
      <c r="F43" s="9">
        <f>Source!I33</f>
        <v>0.04</v>
      </c>
      <c r="G43" s="21"/>
      <c r="H43" s="20"/>
      <c r="I43" s="9"/>
      <c r="J43" s="9"/>
      <c r="K43" s="21"/>
      <c r="L43" s="21"/>
      <c r="Q43">
        <f>ROUND((Source!BZ33/100)*ROUND((Source!AF33*Source!AV33)*Source!I33, 2), 2)</f>
        <v>1482.19</v>
      </c>
      <c r="R43">
        <f>Source!X33</f>
        <v>1482.19</v>
      </c>
      <c r="S43">
        <f>ROUND((Source!CA33/100)*ROUND((Source!AF33*Source!AV33)*Source!I33, 2), 2)</f>
        <v>211.74</v>
      </c>
      <c r="T43">
        <f>Source!Y33</f>
        <v>211.74</v>
      </c>
      <c r="U43">
        <f>ROUND((175/100)*ROUND((Source!AE33*Source!AV33)*Source!I33, 2), 2)</f>
        <v>0.05</v>
      </c>
      <c r="V43">
        <f>ROUND((108/100)*ROUND(Source!CS33*Source!I33, 2), 2)</f>
        <v>0.03</v>
      </c>
    </row>
    <row r="44" spans="1:22" x14ac:dyDescent="0.2">
      <c r="D44" s="22" t="str">
        <f>"Объем: "&amp;Source!I33&amp;"=4/"&amp;"100"</f>
        <v>Объем: 0,04=4/100</v>
      </c>
    </row>
    <row r="45" spans="1:22" ht="14.25" x14ac:dyDescent="0.2">
      <c r="A45" s="18"/>
      <c r="B45" s="18"/>
      <c r="C45" s="18"/>
      <c r="D45" s="18" t="s">
        <v>738</v>
      </c>
      <c r="E45" s="19"/>
      <c r="F45" s="9"/>
      <c r="G45" s="21">
        <f>Source!AO33</f>
        <v>52935.41</v>
      </c>
      <c r="H45" s="20" t="str">
        <f>Source!DG33</f>
        <v/>
      </c>
      <c r="I45" s="9">
        <f>Source!AV33</f>
        <v>1</v>
      </c>
      <c r="J45" s="9">
        <f>IF(Source!BA33&lt;&gt; 0, Source!BA33, 1)</f>
        <v>1</v>
      </c>
      <c r="K45" s="21">
        <f>Source!S33</f>
        <v>2117.42</v>
      </c>
      <c r="L45" s="21"/>
    </row>
    <row r="46" spans="1:22" ht="14.25" x14ac:dyDescent="0.2">
      <c r="A46" s="18"/>
      <c r="B46" s="18"/>
      <c r="C46" s="18"/>
      <c r="D46" s="18" t="s">
        <v>739</v>
      </c>
      <c r="E46" s="19"/>
      <c r="F46" s="9"/>
      <c r="G46" s="21">
        <f>Source!AM33</f>
        <v>61.83</v>
      </c>
      <c r="H46" s="20" t="str">
        <f>Source!DE33</f>
        <v/>
      </c>
      <c r="I46" s="9">
        <f>Source!AV33</f>
        <v>1</v>
      </c>
      <c r="J46" s="9">
        <f>IF(Source!BB33&lt;&gt; 0, Source!BB33, 1)</f>
        <v>1</v>
      </c>
      <c r="K46" s="21">
        <f>Source!Q33</f>
        <v>2.4700000000000002</v>
      </c>
      <c r="L46" s="21"/>
    </row>
    <row r="47" spans="1:22" ht="14.25" x14ac:dyDescent="0.2">
      <c r="A47" s="18"/>
      <c r="B47" s="18"/>
      <c r="C47" s="18"/>
      <c r="D47" s="18" t="s">
        <v>740</v>
      </c>
      <c r="E47" s="19"/>
      <c r="F47" s="9"/>
      <c r="G47" s="21">
        <f>Source!AN33</f>
        <v>0.7</v>
      </c>
      <c r="H47" s="20" t="str">
        <f>Source!DF33</f>
        <v/>
      </c>
      <c r="I47" s="9">
        <f>Source!AV33</f>
        <v>1</v>
      </c>
      <c r="J47" s="9">
        <f>IF(Source!BS33&lt;&gt; 0, Source!BS33, 1)</f>
        <v>1</v>
      </c>
      <c r="K47" s="23">
        <f>Source!R33</f>
        <v>0.03</v>
      </c>
      <c r="L47" s="21"/>
    </row>
    <row r="48" spans="1:22" ht="14.25" x14ac:dyDescent="0.2">
      <c r="A48" s="18"/>
      <c r="B48" s="18"/>
      <c r="C48" s="18"/>
      <c r="D48" s="18" t="s">
        <v>741</v>
      </c>
      <c r="E48" s="19"/>
      <c r="F48" s="9"/>
      <c r="G48" s="21">
        <f>Source!AL33</f>
        <v>776.55</v>
      </c>
      <c r="H48" s="20" t="str">
        <f>Source!DD33</f>
        <v/>
      </c>
      <c r="I48" s="9">
        <f>Source!AW33</f>
        <v>1</v>
      </c>
      <c r="J48" s="9">
        <f>IF(Source!BC33&lt;&gt; 0, Source!BC33, 1)</f>
        <v>1</v>
      </c>
      <c r="K48" s="21">
        <f>Source!P33</f>
        <v>31.06</v>
      </c>
      <c r="L48" s="21"/>
    </row>
    <row r="49" spans="1:22" ht="14.25" x14ac:dyDescent="0.2">
      <c r="A49" s="18"/>
      <c r="B49" s="18"/>
      <c r="C49" s="18"/>
      <c r="D49" s="18" t="s">
        <v>742</v>
      </c>
      <c r="E49" s="19" t="s">
        <v>743</v>
      </c>
      <c r="F49" s="9">
        <f>Source!AT33</f>
        <v>70</v>
      </c>
      <c r="G49" s="21"/>
      <c r="H49" s="20"/>
      <c r="I49" s="9"/>
      <c r="J49" s="9"/>
      <c r="K49" s="21">
        <f>SUM(R43:R48)</f>
        <v>1482.19</v>
      </c>
      <c r="L49" s="21"/>
    </row>
    <row r="50" spans="1:22" ht="14.25" x14ac:dyDescent="0.2">
      <c r="A50" s="18"/>
      <c r="B50" s="18"/>
      <c r="C50" s="18"/>
      <c r="D50" s="18" t="s">
        <v>744</v>
      </c>
      <c r="E50" s="19" t="s">
        <v>743</v>
      </c>
      <c r="F50" s="9">
        <f>Source!AU33</f>
        <v>10</v>
      </c>
      <c r="G50" s="21"/>
      <c r="H50" s="20"/>
      <c r="I50" s="9"/>
      <c r="J50" s="9"/>
      <c r="K50" s="21">
        <f>SUM(T43:T49)</f>
        <v>211.74</v>
      </c>
      <c r="L50" s="21"/>
    </row>
    <row r="51" spans="1:22" ht="14.25" x14ac:dyDescent="0.2">
      <c r="A51" s="18"/>
      <c r="B51" s="18"/>
      <c r="C51" s="18"/>
      <c r="D51" s="18" t="s">
        <v>745</v>
      </c>
      <c r="E51" s="19" t="s">
        <v>743</v>
      </c>
      <c r="F51" s="9">
        <f>108</f>
        <v>108</v>
      </c>
      <c r="G51" s="21"/>
      <c r="H51" s="20"/>
      <c r="I51" s="9"/>
      <c r="J51" s="9"/>
      <c r="K51" s="21">
        <f>SUM(V43:V50)</f>
        <v>0.03</v>
      </c>
      <c r="L51" s="21"/>
    </row>
    <row r="52" spans="1:22" ht="14.25" x14ac:dyDescent="0.2">
      <c r="A52" s="18"/>
      <c r="B52" s="18"/>
      <c r="C52" s="18"/>
      <c r="D52" s="18" t="s">
        <v>746</v>
      </c>
      <c r="E52" s="19" t="s">
        <v>747</v>
      </c>
      <c r="F52" s="9">
        <f>Source!AQ33</f>
        <v>104.44</v>
      </c>
      <c r="G52" s="21"/>
      <c r="H52" s="20" t="str">
        <f>Source!DI33</f>
        <v/>
      </c>
      <c r="I52" s="9">
        <f>Source!AV33</f>
        <v>1</v>
      </c>
      <c r="J52" s="9"/>
      <c r="K52" s="21"/>
      <c r="L52" s="21">
        <f>Source!U33</f>
        <v>4.1776</v>
      </c>
    </row>
    <row r="53" spans="1:22" ht="15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54">
        <f>K45+K46+K48+K49+K50+K51</f>
        <v>3844.9100000000003</v>
      </c>
      <c r="K53" s="54"/>
      <c r="L53" s="27">
        <f>IF(Source!I33&lt;&gt;0, ROUND(J53/Source!I33, 2), 0)</f>
        <v>96122.75</v>
      </c>
      <c r="P53" s="24">
        <f>J53</f>
        <v>3844.9100000000003</v>
      </c>
    </row>
    <row r="54" spans="1:22" ht="42.75" x14ac:dyDescent="0.2">
      <c r="A54" s="18">
        <v>2</v>
      </c>
      <c r="B54" s="18">
        <v>2</v>
      </c>
      <c r="C54" s="18" t="str">
        <f>Source!F34</f>
        <v>1.16-3201-2-2/1</v>
      </c>
      <c r="D54" s="18" t="str">
        <f>Source!G34</f>
        <v>Укрепление расшатавшихся санитарно-технических приборов - унитазы и биде</v>
      </c>
      <c r="E54" s="19" t="str">
        <f>Source!H34</f>
        <v>100 шт.</v>
      </c>
      <c r="F54" s="9">
        <f>Source!I34</f>
        <v>0.04</v>
      </c>
      <c r="G54" s="21"/>
      <c r="H54" s="20"/>
      <c r="I54" s="9"/>
      <c r="J54" s="9"/>
      <c r="K54" s="21"/>
      <c r="L54" s="21"/>
      <c r="Q54">
        <f>ROUND((Source!BZ34/100)*ROUND((Source!AF34*Source!AV34)*Source!I34, 2), 2)</f>
        <v>2156.16</v>
      </c>
      <c r="R54">
        <f>Source!X34</f>
        <v>2156.16</v>
      </c>
      <c r="S54">
        <f>ROUND((Source!CA34/100)*ROUND((Source!AF34*Source!AV34)*Source!I34, 2), 2)</f>
        <v>308.02</v>
      </c>
      <c r="T54">
        <f>Source!Y34</f>
        <v>308.02</v>
      </c>
      <c r="U54">
        <f>ROUND((175/100)*ROUND((Source!AE34*Source!AV34)*Source!I34, 2), 2)</f>
        <v>0.05</v>
      </c>
      <c r="V54">
        <f>ROUND((108/100)*ROUND(Source!CS34*Source!I34, 2), 2)</f>
        <v>0.03</v>
      </c>
    </row>
    <row r="55" spans="1:22" x14ac:dyDescent="0.2">
      <c r="D55" s="22" t="str">
        <f>"Объем: "&amp;Source!I34&amp;"=4/"&amp;"100"</f>
        <v>Объем: 0,04=4/100</v>
      </c>
    </row>
    <row r="56" spans="1:22" ht="14.25" x14ac:dyDescent="0.2">
      <c r="A56" s="18"/>
      <c r="B56" s="18"/>
      <c r="C56" s="18"/>
      <c r="D56" s="18" t="s">
        <v>738</v>
      </c>
      <c r="E56" s="19"/>
      <c r="F56" s="9"/>
      <c r="G56" s="21">
        <f>Source!AO34</f>
        <v>77005.72</v>
      </c>
      <c r="H56" s="20" t="str">
        <f>Source!DG34</f>
        <v/>
      </c>
      <c r="I56" s="9">
        <f>Source!AV34</f>
        <v>1</v>
      </c>
      <c r="J56" s="9">
        <f>IF(Source!BA34&lt;&gt; 0, Source!BA34, 1)</f>
        <v>1</v>
      </c>
      <c r="K56" s="21">
        <f>Source!S34</f>
        <v>3080.23</v>
      </c>
      <c r="L56" s="21"/>
    </row>
    <row r="57" spans="1:22" ht="14.25" x14ac:dyDescent="0.2">
      <c r="A57" s="18"/>
      <c r="B57" s="18"/>
      <c r="C57" s="18"/>
      <c r="D57" s="18" t="s">
        <v>739</v>
      </c>
      <c r="E57" s="19"/>
      <c r="F57" s="9"/>
      <c r="G57" s="21">
        <f>Source!AM34</f>
        <v>61.83</v>
      </c>
      <c r="H57" s="20" t="str">
        <f>Source!DE34</f>
        <v/>
      </c>
      <c r="I57" s="9">
        <f>Source!AV34</f>
        <v>1</v>
      </c>
      <c r="J57" s="9">
        <f>IF(Source!BB34&lt;&gt; 0, Source!BB34, 1)</f>
        <v>1</v>
      </c>
      <c r="K57" s="21">
        <f>Source!Q34</f>
        <v>2.4700000000000002</v>
      </c>
      <c r="L57" s="21"/>
    </row>
    <row r="58" spans="1:22" ht="14.25" x14ac:dyDescent="0.2">
      <c r="A58" s="18"/>
      <c r="B58" s="18"/>
      <c r="C58" s="18"/>
      <c r="D58" s="18" t="s">
        <v>740</v>
      </c>
      <c r="E58" s="19"/>
      <c r="F58" s="9"/>
      <c r="G58" s="21">
        <f>Source!AN34</f>
        <v>0.7</v>
      </c>
      <c r="H58" s="20" t="str">
        <f>Source!DF34</f>
        <v/>
      </c>
      <c r="I58" s="9">
        <f>Source!AV34</f>
        <v>1</v>
      </c>
      <c r="J58" s="9">
        <f>IF(Source!BS34&lt;&gt; 0, Source!BS34, 1)</f>
        <v>1</v>
      </c>
      <c r="K58" s="23">
        <f>Source!R34</f>
        <v>0.03</v>
      </c>
      <c r="L58" s="21"/>
    </row>
    <row r="59" spans="1:22" ht="14.25" x14ac:dyDescent="0.2">
      <c r="A59" s="18"/>
      <c r="B59" s="18"/>
      <c r="C59" s="18"/>
      <c r="D59" s="18" t="s">
        <v>741</v>
      </c>
      <c r="E59" s="19"/>
      <c r="F59" s="9"/>
      <c r="G59" s="21">
        <f>Source!AL34</f>
        <v>776.55</v>
      </c>
      <c r="H59" s="20" t="str">
        <f>Source!DD34</f>
        <v/>
      </c>
      <c r="I59" s="9">
        <f>Source!AW34</f>
        <v>1</v>
      </c>
      <c r="J59" s="9">
        <f>IF(Source!BC34&lt;&gt; 0, Source!BC34, 1)</f>
        <v>1</v>
      </c>
      <c r="K59" s="21">
        <f>Source!P34</f>
        <v>31.06</v>
      </c>
      <c r="L59" s="21"/>
    </row>
    <row r="60" spans="1:22" ht="14.25" x14ac:dyDescent="0.2">
      <c r="A60" s="18"/>
      <c r="B60" s="18"/>
      <c r="C60" s="18"/>
      <c r="D60" s="18" t="s">
        <v>742</v>
      </c>
      <c r="E60" s="19" t="s">
        <v>743</v>
      </c>
      <c r="F60" s="9">
        <f>Source!AT34</f>
        <v>70</v>
      </c>
      <c r="G60" s="21"/>
      <c r="H60" s="20"/>
      <c r="I60" s="9"/>
      <c r="J60" s="9"/>
      <c r="K60" s="21">
        <f>SUM(R54:R59)</f>
        <v>2156.16</v>
      </c>
      <c r="L60" s="21"/>
    </row>
    <row r="61" spans="1:22" ht="14.25" x14ac:dyDescent="0.2">
      <c r="A61" s="18"/>
      <c r="B61" s="18"/>
      <c r="C61" s="18"/>
      <c r="D61" s="18" t="s">
        <v>744</v>
      </c>
      <c r="E61" s="19" t="s">
        <v>743</v>
      </c>
      <c r="F61" s="9">
        <f>Source!AU34</f>
        <v>10</v>
      </c>
      <c r="G61" s="21"/>
      <c r="H61" s="20"/>
      <c r="I61" s="9"/>
      <c r="J61" s="9"/>
      <c r="K61" s="21">
        <f>SUM(T54:T60)</f>
        <v>308.02</v>
      </c>
      <c r="L61" s="21"/>
    </row>
    <row r="62" spans="1:22" ht="14.25" x14ac:dyDescent="0.2">
      <c r="A62" s="18"/>
      <c r="B62" s="18"/>
      <c r="C62" s="18"/>
      <c r="D62" s="18" t="s">
        <v>745</v>
      </c>
      <c r="E62" s="19" t="s">
        <v>743</v>
      </c>
      <c r="F62" s="9">
        <f>108</f>
        <v>108</v>
      </c>
      <c r="G62" s="21"/>
      <c r="H62" s="20"/>
      <c r="I62" s="9"/>
      <c r="J62" s="9"/>
      <c r="K62" s="21">
        <f>SUM(V54:V61)</f>
        <v>0.03</v>
      </c>
      <c r="L62" s="21"/>
    </row>
    <row r="63" spans="1:22" ht="14.25" x14ac:dyDescent="0.2">
      <c r="A63" s="18"/>
      <c r="B63" s="18"/>
      <c r="C63" s="18"/>
      <c r="D63" s="18" t="s">
        <v>746</v>
      </c>
      <c r="E63" s="19" t="s">
        <v>747</v>
      </c>
      <c r="F63" s="9">
        <f>Source!AQ34</f>
        <v>151.93</v>
      </c>
      <c r="G63" s="21"/>
      <c r="H63" s="20" t="str">
        <f>Source!DI34</f>
        <v/>
      </c>
      <c r="I63" s="9">
        <f>Source!AV34</f>
        <v>1</v>
      </c>
      <c r="J63" s="9"/>
      <c r="K63" s="21"/>
      <c r="L63" s="21">
        <f>Source!U34</f>
        <v>6.0772000000000004</v>
      </c>
    </row>
    <row r="64" spans="1:22" ht="15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54">
        <f>K56+K57+K59+K60+K61+K62</f>
        <v>5577.97</v>
      </c>
      <c r="K64" s="54"/>
      <c r="L64" s="27">
        <f>IF(Source!I34&lt;&gt;0, ROUND(J64/Source!I34, 2), 0)</f>
        <v>139449.25</v>
      </c>
      <c r="P64" s="24">
        <f>J64</f>
        <v>5577.97</v>
      </c>
    </row>
    <row r="65" spans="1:22" ht="28.5" x14ac:dyDescent="0.2">
      <c r="A65" s="18">
        <v>3</v>
      </c>
      <c r="B65" s="18">
        <v>3</v>
      </c>
      <c r="C65" s="18" t="str">
        <f>Source!F35</f>
        <v>1.23-2103-41-1/1</v>
      </c>
      <c r="D65" s="18" t="str">
        <f>Source!G35</f>
        <v>Техническое обслуживание регулирующего клапана / Смеситель</v>
      </c>
      <c r="E65" s="19" t="str">
        <f>Source!H35</f>
        <v>шт.</v>
      </c>
      <c r="F65" s="9">
        <f>Source!I35</f>
        <v>4</v>
      </c>
      <c r="G65" s="21"/>
      <c r="H65" s="20"/>
      <c r="I65" s="9"/>
      <c r="J65" s="9"/>
      <c r="K65" s="21"/>
      <c r="L65" s="21"/>
      <c r="Q65">
        <f>ROUND((Source!BZ35/100)*ROUND((Source!AF35*Source!AV35)*Source!I35, 2), 2)</f>
        <v>582.4</v>
      </c>
      <c r="R65">
        <f>Source!X35</f>
        <v>582.4</v>
      </c>
      <c r="S65">
        <f>ROUND((Source!CA35/100)*ROUND((Source!AF35*Source!AV35)*Source!I35, 2), 2)</f>
        <v>83.2</v>
      </c>
      <c r="T65">
        <f>Source!Y35</f>
        <v>83.2</v>
      </c>
      <c r="U65">
        <f>ROUND((175/100)*ROUND((Source!AE35*Source!AV35)*Source!I35, 2), 2)</f>
        <v>346.99</v>
      </c>
      <c r="V65">
        <f>ROUND((108/100)*ROUND(Source!CS35*Source!I35, 2), 2)</f>
        <v>214.14</v>
      </c>
    </row>
    <row r="66" spans="1:22" ht="14.25" x14ac:dyDescent="0.2">
      <c r="A66" s="18"/>
      <c r="B66" s="18"/>
      <c r="C66" s="18"/>
      <c r="D66" s="18" t="s">
        <v>738</v>
      </c>
      <c r="E66" s="19"/>
      <c r="F66" s="9"/>
      <c r="G66" s="21">
        <f>Source!AO35</f>
        <v>208</v>
      </c>
      <c r="H66" s="20" t="str">
        <f>Source!DG35</f>
        <v/>
      </c>
      <c r="I66" s="9">
        <f>Source!AV35</f>
        <v>1</v>
      </c>
      <c r="J66" s="9">
        <f>IF(Source!BA35&lt;&gt; 0, Source!BA35, 1)</f>
        <v>1</v>
      </c>
      <c r="K66" s="21">
        <f>Source!S35</f>
        <v>832</v>
      </c>
      <c r="L66" s="21"/>
    </row>
    <row r="67" spans="1:22" ht="14.25" x14ac:dyDescent="0.2">
      <c r="A67" s="18"/>
      <c r="B67" s="18"/>
      <c r="C67" s="18"/>
      <c r="D67" s="18" t="s">
        <v>739</v>
      </c>
      <c r="E67" s="19"/>
      <c r="F67" s="9"/>
      <c r="G67" s="21">
        <f>Source!AM35</f>
        <v>78.180000000000007</v>
      </c>
      <c r="H67" s="20" t="str">
        <f>Source!DE35</f>
        <v/>
      </c>
      <c r="I67" s="9">
        <f>Source!AV35</f>
        <v>1</v>
      </c>
      <c r="J67" s="9">
        <f>IF(Source!BB35&lt;&gt; 0, Source!BB35, 1)</f>
        <v>1</v>
      </c>
      <c r="K67" s="21">
        <f>Source!Q35</f>
        <v>312.72000000000003</v>
      </c>
      <c r="L67" s="21"/>
    </row>
    <row r="68" spans="1:22" ht="14.25" x14ac:dyDescent="0.2">
      <c r="A68" s="18"/>
      <c r="B68" s="18"/>
      <c r="C68" s="18"/>
      <c r="D68" s="18" t="s">
        <v>740</v>
      </c>
      <c r="E68" s="19"/>
      <c r="F68" s="9"/>
      <c r="G68" s="21">
        <f>Source!AN35</f>
        <v>49.57</v>
      </c>
      <c r="H68" s="20" t="str">
        <f>Source!DF35</f>
        <v/>
      </c>
      <c r="I68" s="9">
        <f>Source!AV35</f>
        <v>1</v>
      </c>
      <c r="J68" s="9">
        <f>IF(Source!BS35&lt;&gt; 0, Source!BS35, 1)</f>
        <v>1</v>
      </c>
      <c r="K68" s="23">
        <f>Source!R35</f>
        <v>198.28</v>
      </c>
      <c r="L68" s="21"/>
    </row>
    <row r="69" spans="1:22" ht="14.25" x14ac:dyDescent="0.2">
      <c r="A69" s="18"/>
      <c r="B69" s="18"/>
      <c r="C69" s="18"/>
      <c r="D69" s="18" t="s">
        <v>742</v>
      </c>
      <c r="E69" s="19" t="s">
        <v>743</v>
      </c>
      <c r="F69" s="9">
        <f>Source!AT35</f>
        <v>70</v>
      </c>
      <c r="G69" s="21"/>
      <c r="H69" s="20"/>
      <c r="I69" s="9"/>
      <c r="J69" s="9"/>
      <c r="K69" s="21">
        <f>SUM(R65:R68)</f>
        <v>582.4</v>
      </c>
      <c r="L69" s="21"/>
    </row>
    <row r="70" spans="1:22" ht="14.25" x14ac:dyDescent="0.2">
      <c r="A70" s="18"/>
      <c r="B70" s="18"/>
      <c r="C70" s="18"/>
      <c r="D70" s="18" t="s">
        <v>744</v>
      </c>
      <c r="E70" s="19" t="s">
        <v>743</v>
      </c>
      <c r="F70" s="9">
        <f>Source!AU35</f>
        <v>10</v>
      </c>
      <c r="G70" s="21"/>
      <c r="H70" s="20"/>
      <c r="I70" s="9"/>
      <c r="J70" s="9"/>
      <c r="K70" s="21">
        <f>SUM(T65:T69)</f>
        <v>83.2</v>
      </c>
      <c r="L70" s="21"/>
    </row>
    <row r="71" spans="1:22" ht="14.25" x14ac:dyDescent="0.2">
      <c r="A71" s="18"/>
      <c r="B71" s="18"/>
      <c r="C71" s="18"/>
      <c r="D71" s="18" t="s">
        <v>745</v>
      </c>
      <c r="E71" s="19" t="s">
        <v>743</v>
      </c>
      <c r="F71" s="9">
        <f>108</f>
        <v>108</v>
      </c>
      <c r="G71" s="21"/>
      <c r="H71" s="20"/>
      <c r="I71" s="9"/>
      <c r="J71" s="9"/>
      <c r="K71" s="21">
        <f>SUM(V65:V70)</f>
        <v>214.14</v>
      </c>
      <c r="L71" s="21"/>
    </row>
    <row r="72" spans="1:22" ht="14.25" x14ac:dyDescent="0.2">
      <c r="A72" s="18"/>
      <c r="B72" s="18"/>
      <c r="C72" s="18"/>
      <c r="D72" s="18" t="s">
        <v>746</v>
      </c>
      <c r="E72" s="19" t="s">
        <v>747</v>
      </c>
      <c r="F72" s="9">
        <f>Source!AQ35</f>
        <v>0.37</v>
      </c>
      <c r="G72" s="21"/>
      <c r="H72" s="20" t="str">
        <f>Source!DI35</f>
        <v/>
      </c>
      <c r="I72" s="9">
        <f>Source!AV35</f>
        <v>1</v>
      </c>
      <c r="J72" s="9"/>
      <c r="K72" s="21"/>
      <c r="L72" s="21">
        <f>Source!U35</f>
        <v>1.48</v>
      </c>
    </row>
    <row r="73" spans="1:22" ht="15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54">
        <f>K66+K67+K69+K70+K71</f>
        <v>2024.46</v>
      </c>
      <c r="K73" s="54"/>
      <c r="L73" s="27">
        <f>IF(Source!I35&lt;&gt;0, ROUND(J73/Source!I35, 2), 0)</f>
        <v>506.12</v>
      </c>
      <c r="P73" s="24">
        <f>J73</f>
        <v>2024.46</v>
      </c>
    </row>
    <row r="74" spans="1:22" ht="28.5" x14ac:dyDescent="0.2">
      <c r="A74" s="18">
        <v>4</v>
      </c>
      <c r="B74" s="18">
        <v>4</v>
      </c>
      <c r="C74" s="18" t="str">
        <f>Source!F36</f>
        <v>1.16-3201-1-1/1</v>
      </c>
      <c r="D74" s="18" t="str">
        <f>Source!G36</f>
        <v>Регулировка смывного бачка</v>
      </c>
      <c r="E74" s="19" t="str">
        <f>Source!H36</f>
        <v>100 приборов</v>
      </c>
      <c r="F74" s="9">
        <f>Source!I36</f>
        <v>0.04</v>
      </c>
      <c r="G74" s="21"/>
      <c r="H74" s="20"/>
      <c r="I74" s="9"/>
      <c r="J74" s="9"/>
      <c r="K74" s="21"/>
      <c r="L74" s="21"/>
      <c r="Q74">
        <f>ROUND((Source!BZ36/100)*ROUND((Source!AF36*Source!AV36)*Source!I36, 2), 2)</f>
        <v>445.09</v>
      </c>
      <c r="R74">
        <f>Source!X36</f>
        <v>445.09</v>
      </c>
      <c r="S74">
        <f>ROUND((Source!CA36/100)*ROUND((Source!AF36*Source!AV36)*Source!I36, 2), 2)</f>
        <v>63.58</v>
      </c>
      <c r="T74">
        <f>Source!Y36</f>
        <v>63.58</v>
      </c>
      <c r="U74">
        <f>ROUND((175/100)*ROUND((Source!AE36*Source!AV36)*Source!I36, 2), 2)</f>
        <v>0</v>
      </c>
      <c r="V74">
        <f>ROUND((108/100)*ROUND(Source!CS36*Source!I36, 2), 2)</f>
        <v>0</v>
      </c>
    </row>
    <row r="75" spans="1:22" x14ac:dyDescent="0.2">
      <c r="D75" s="22" t="str">
        <f>"Объем: "&amp;Source!I36&amp;"=4/"&amp;"100"</f>
        <v>Объем: 0,04=4/100</v>
      </c>
    </row>
    <row r="76" spans="1:22" ht="14.25" x14ac:dyDescent="0.2">
      <c r="A76" s="18"/>
      <c r="B76" s="18"/>
      <c r="C76" s="18"/>
      <c r="D76" s="18" t="s">
        <v>738</v>
      </c>
      <c r="E76" s="19"/>
      <c r="F76" s="9"/>
      <c r="G76" s="21">
        <f>Source!AO36</f>
        <v>15896.11</v>
      </c>
      <c r="H76" s="20" t="str">
        <f>Source!DG36</f>
        <v/>
      </c>
      <c r="I76" s="9">
        <f>Source!AV36</f>
        <v>1</v>
      </c>
      <c r="J76" s="9">
        <f>IF(Source!BA36&lt;&gt; 0, Source!BA36, 1)</f>
        <v>1</v>
      </c>
      <c r="K76" s="21">
        <f>Source!S36</f>
        <v>635.84</v>
      </c>
      <c r="L76" s="21"/>
    </row>
    <row r="77" spans="1:22" ht="14.25" x14ac:dyDescent="0.2">
      <c r="A77" s="18"/>
      <c r="B77" s="18"/>
      <c r="C77" s="18"/>
      <c r="D77" s="18" t="s">
        <v>742</v>
      </c>
      <c r="E77" s="19" t="s">
        <v>743</v>
      </c>
      <c r="F77" s="9">
        <f>Source!AT36</f>
        <v>70</v>
      </c>
      <c r="G77" s="21"/>
      <c r="H77" s="20"/>
      <c r="I77" s="9"/>
      <c r="J77" s="9"/>
      <c r="K77" s="21">
        <f>SUM(R74:R76)</f>
        <v>445.09</v>
      </c>
      <c r="L77" s="21"/>
    </row>
    <row r="78" spans="1:22" ht="14.25" x14ac:dyDescent="0.2">
      <c r="A78" s="18"/>
      <c r="B78" s="18"/>
      <c r="C78" s="18"/>
      <c r="D78" s="18" t="s">
        <v>744</v>
      </c>
      <c r="E78" s="19" t="s">
        <v>743</v>
      </c>
      <c r="F78" s="9">
        <f>Source!AU36</f>
        <v>10</v>
      </c>
      <c r="G78" s="21"/>
      <c r="H78" s="20"/>
      <c r="I78" s="9"/>
      <c r="J78" s="9"/>
      <c r="K78" s="21">
        <f>SUM(T74:T77)</f>
        <v>63.58</v>
      </c>
      <c r="L78" s="21"/>
    </row>
    <row r="79" spans="1:22" ht="14.25" x14ac:dyDescent="0.2">
      <c r="A79" s="18"/>
      <c r="B79" s="18"/>
      <c r="C79" s="18"/>
      <c r="D79" s="18" t="s">
        <v>746</v>
      </c>
      <c r="E79" s="19" t="s">
        <v>747</v>
      </c>
      <c r="F79" s="9">
        <f>Source!AQ36</f>
        <v>26.7</v>
      </c>
      <c r="G79" s="21"/>
      <c r="H79" s="20" t="str">
        <f>Source!DI36</f>
        <v/>
      </c>
      <c r="I79" s="9">
        <f>Source!AV36</f>
        <v>1</v>
      </c>
      <c r="J79" s="9"/>
      <c r="K79" s="21"/>
      <c r="L79" s="21">
        <f>Source!U36</f>
        <v>1.0680000000000001</v>
      </c>
    </row>
    <row r="80" spans="1:22" ht="15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54">
        <f>K76+K77+K78</f>
        <v>1144.51</v>
      </c>
      <c r="K80" s="54"/>
      <c r="L80" s="27">
        <f>IF(Source!I36&lt;&gt;0, ROUND(J80/Source!I36, 2), 0)</f>
        <v>28612.75</v>
      </c>
      <c r="P80" s="24">
        <f>J80</f>
        <v>1144.51</v>
      </c>
    </row>
    <row r="81" spans="1:22" ht="14.25" x14ac:dyDescent="0.2">
      <c r="A81" s="18">
        <v>5</v>
      </c>
      <c r="B81" s="18">
        <v>5</v>
      </c>
      <c r="C81" s="18" t="str">
        <f>Source!F37</f>
        <v>1.16-2203-1-1/1</v>
      </c>
      <c r="D81" s="18" t="str">
        <f>Source!G37</f>
        <v>Прочистка сифонов</v>
      </c>
      <c r="E81" s="19" t="str">
        <f>Source!H37</f>
        <v>100 шт.</v>
      </c>
      <c r="F81" s="9">
        <f>Source!I37</f>
        <v>0.04</v>
      </c>
      <c r="G81" s="21"/>
      <c r="H81" s="20"/>
      <c r="I81" s="9"/>
      <c r="J81" s="9"/>
      <c r="K81" s="21"/>
      <c r="L81" s="21"/>
      <c r="Q81">
        <f>ROUND((Source!BZ37/100)*ROUND((Source!AF37*Source!AV37)*Source!I37, 2), 2)</f>
        <v>1590.62</v>
      </c>
      <c r="R81">
        <f>Source!X37</f>
        <v>1590.62</v>
      </c>
      <c r="S81">
        <f>ROUND((Source!CA37/100)*ROUND((Source!AF37*Source!AV37)*Source!I37, 2), 2)</f>
        <v>227.23</v>
      </c>
      <c r="T81">
        <f>Source!Y37</f>
        <v>227.23</v>
      </c>
      <c r="U81">
        <f>ROUND((175/100)*ROUND((Source!AE37*Source!AV37)*Source!I37, 2), 2)</f>
        <v>0</v>
      </c>
      <c r="V81">
        <f>ROUND((108/100)*ROUND(Source!CS37*Source!I37, 2), 2)</f>
        <v>0</v>
      </c>
    </row>
    <row r="82" spans="1:22" x14ac:dyDescent="0.2">
      <c r="D82" s="22" t="str">
        <f>"Объем: "&amp;Source!I37&amp;"=4/"&amp;"100"</f>
        <v>Объем: 0,04=4/100</v>
      </c>
    </row>
    <row r="83" spans="1:22" ht="14.25" x14ac:dyDescent="0.2">
      <c r="A83" s="18"/>
      <c r="B83" s="18"/>
      <c r="C83" s="18"/>
      <c r="D83" s="18" t="s">
        <v>738</v>
      </c>
      <c r="E83" s="19"/>
      <c r="F83" s="9"/>
      <c r="G83" s="21">
        <f>Source!AO37</f>
        <v>14201.94</v>
      </c>
      <c r="H83" s="20" t="str">
        <f>Source!DG37</f>
        <v>)*4</v>
      </c>
      <c r="I83" s="9">
        <f>Source!AV37</f>
        <v>1</v>
      </c>
      <c r="J83" s="9">
        <f>IF(Source!BA37&lt;&gt; 0, Source!BA37, 1)</f>
        <v>1</v>
      </c>
      <c r="K83" s="21">
        <f>Source!S37</f>
        <v>2272.31</v>
      </c>
      <c r="L83" s="21"/>
    </row>
    <row r="84" spans="1:22" ht="14.25" x14ac:dyDescent="0.2">
      <c r="A84" s="18"/>
      <c r="B84" s="18"/>
      <c r="C84" s="18"/>
      <c r="D84" s="18" t="s">
        <v>741</v>
      </c>
      <c r="E84" s="19"/>
      <c r="F84" s="9"/>
      <c r="G84" s="21">
        <f>Source!AL37</f>
        <v>243.57</v>
      </c>
      <c r="H84" s="20" t="str">
        <f>Source!DD37</f>
        <v>)*4</v>
      </c>
      <c r="I84" s="9">
        <f>Source!AW37</f>
        <v>1</v>
      </c>
      <c r="J84" s="9">
        <f>IF(Source!BC37&lt;&gt; 0, Source!BC37, 1)</f>
        <v>1</v>
      </c>
      <c r="K84" s="21">
        <f>Source!P37</f>
        <v>38.97</v>
      </c>
      <c r="L84" s="21"/>
    </row>
    <row r="85" spans="1:22" ht="14.25" x14ac:dyDescent="0.2">
      <c r="A85" s="18"/>
      <c r="B85" s="18"/>
      <c r="C85" s="18"/>
      <c r="D85" s="18" t="s">
        <v>742</v>
      </c>
      <c r="E85" s="19" t="s">
        <v>743</v>
      </c>
      <c r="F85" s="9">
        <f>Source!AT37</f>
        <v>70</v>
      </c>
      <c r="G85" s="21"/>
      <c r="H85" s="20"/>
      <c r="I85" s="9"/>
      <c r="J85" s="9"/>
      <c r="K85" s="21">
        <f>SUM(R81:R84)</f>
        <v>1590.62</v>
      </c>
      <c r="L85" s="21"/>
    </row>
    <row r="86" spans="1:22" ht="14.25" x14ac:dyDescent="0.2">
      <c r="A86" s="18"/>
      <c r="B86" s="18"/>
      <c r="C86" s="18"/>
      <c r="D86" s="18" t="s">
        <v>744</v>
      </c>
      <c r="E86" s="19" t="s">
        <v>743</v>
      </c>
      <c r="F86" s="9">
        <f>Source!AU37</f>
        <v>10</v>
      </c>
      <c r="G86" s="21"/>
      <c r="H86" s="20"/>
      <c r="I86" s="9"/>
      <c r="J86" s="9"/>
      <c r="K86" s="21">
        <f>SUM(T81:T85)</f>
        <v>227.23</v>
      </c>
      <c r="L86" s="21"/>
    </row>
    <row r="87" spans="1:22" ht="14.25" x14ac:dyDescent="0.2">
      <c r="A87" s="18"/>
      <c r="B87" s="18"/>
      <c r="C87" s="18"/>
      <c r="D87" s="18" t="s">
        <v>746</v>
      </c>
      <c r="E87" s="19" t="s">
        <v>747</v>
      </c>
      <c r="F87" s="9">
        <f>Source!AQ37</f>
        <v>28.02</v>
      </c>
      <c r="G87" s="21"/>
      <c r="H87" s="20" t="str">
        <f>Source!DI37</f>
        <v>)*4</v>
      </c>
      <c r="I87" s="9">
        <f>Source!AV37</f>
        <v>1</v>
      </c>
      <c r="J87" s="9"/>
      <c r="K87" s="21"/>
      <c r="L87" s="21">
        <f>Source!U37</f>
        <v>4.4832000000000001</v>
      </c>
    </row>
    <row r="88" spans="1:22" ht="15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54">
        <f>K83+K84+K85+K86</f>
        <v>4129.1299999999992</v>
      </c>
      <c r="K88" s="54"/>
      <c r="L88" s="27">
        <f>IF(Source!I37&lt;&gt;0, ROUND(J88/Source!I37, 2), 0)</f>
        <v>103228.25</v>
      </c>
      <c r="P88" s="24">
        <f>J88</f>
        <v>4129.1299999999992</v>
      </c>
    </row>
    <row r="89" spans="1:22" ht="42.75" x14ac:dyDescent="0.2">
      <c r="A89" s="18">
        <v>6</v>
      </c>
      <c r="B89" s="18">
        <v>6</v>
      </c>
      <c r="C89" s="18" t="str">
        <f>Source!F38</f>
        <v>1.21-2303-24-1/1</v>
      </c>
      <c r="D89" s="18" t="str">
        <f>Source!G38</f>
        <v>Техническое обслуживание электроводонагревателей объемом до 80 литров</v>
      </c>
      <c r="E89" s="19" t="str">
        <f>Source!H38</f>
        <v>шт.</v>
      </c>
      <c r="F89" s="9">
        <f>Source!I38</f>
        <v>2</v>
      </c>
      <c r="G89" s="21"/>
      <c r="H89" s="20"/>
      <c r="I89" s="9"/>
      <c r="J89" s="9"/>
      <c r="K89" s="21"/>
      <c r="L89" s="21"/>
      <c r="Q89">
        <f>ROUND((Source!BZ38/100)*ROUND((Source!AF38*Source!AV38)*Source!I38, 2), 2)</f>
        <v>1741.64</v>
      </c>
      <c r="R89">
        <f>Source!X38</f>
        <v>1741.64</v>
      </c>
      <c r="S89">
        <f>ROUND((Source!CA38/100)*ROUND((Source!AF38*Source!AV38)*Source!I38, 2), 2)</f>
        <v>248.81</v>
      </c>
      <c r="T89">
        <f>Source!Y38</f>
        <v>248.81</v>
      </c>
      <c r="U89">
        <f>ROUND((175/100)*ROUND((Source!AE38*Source!AV38)*Source!I38, 2), 2)</f>
        <v>3131.7</v>
      </c>
      <c r="V89">
        <f>ROUND((108/100)*ROUND(Source!CS38*Source!I38, 2), 2)</f>
        <v>1932.7</v>
      </c>
    </row>
    <row r="90" spans="1:22" ht="14.25" x14ac:dyDescent="0.2">
      <c r="A90" s="18"/>
      <c r="B90" s="18"/>
      <c r="C90" s="18"/>
      <c r="D90" s="18" t="s">
        <v>738</v>
      </c>
      <c r="E90" s="19"/>
      <c r="F90" s="9"/>
      <c r="G90" s="21">
        <f>Source!AO38</f>
        <v>1244.03</v>
      </c>
      <c r="H90" s="20" t="str">
        <f>Source!DG38</f>
        <v/>
      </c>
      <c r="I90" s="9">
        <f>Source!AV38</f>
        <v>1</v>
      </c>
      <c r="J90" s="9">
        <f>IF(Source!BA38&lt;&gt; 0, Source!BA38, 1)</f>
        <v>1</v>
      </c>
      <c r="K90" s="21">
        <f>Source!S38</f>
        <v>2488.06</v>
      </c>
      <c r="L90" s="21"/>
    </row>
    <row r="91" spans="1:22" ht="14.25" x14ac:dyDescent="0.2">
      <c r="A91" s="18"/>
      <c r="B91" s="18"/>
      <c r="C91" s="18"/>
      <c r="D91" s="18" t="s">
        <v>739</v>
      </c>
      <c r="E91" s="19"/>
      <c r="F91" s="9"/>
      <c r="G91" s="21">
        <f>Source!AM38</f>
        <v>1411.16</v>
      </c>
      <c r="H91" s="20" t="str">
        <f>Source!DE38</f>
        <v/>
      </c>
      <c r="I91" s="9">
        <f>Source!AV38</f>
        <v>1</v>
      </c>
      <c r="J91" s="9">
        <f>IF(Source!BB38&lt;&gt; 0, Source!BB38, 1)</f>
        <v>1</v>
      </c>
      <c r="K91" s="21">
        <f>Source!Q38</f>
        <v>2822.32</v>
      </c>
      <c r="L91" s="21"/>
    </row>
    <row r="92" spans="1:22" ht="14.25" x14ac:dyDescent="0.2">
      <c r="A92" s="18"/>
      <c r="B92" s="18"/>
      <c r="C92" s="18"/>
      <c r="D92" s="18" t="s">
        <v>740</v>
      </c>
      <c r="E92" s="19"/>
      <c r="F92" s="9"/>
      <c r="G92" s="21">
        <f>Source!AN38</f>
        <v>894.77</v>
      </c>
      <c r="H92" s="20" t="str">
        <f>Source!DF38</f>
        <v/>
      </c>
      <c r="I92" s="9">
        <f>Source!AV38</f>
        <v>1</v>
      </c>
      <c r="J92" s="9">
        <f>IF(Source!BS38&lt;&gt; 0, Source!BS38, 1)</f>
        <v>1</v>
      </c>
      <c r="K92" s="23">
        <f>Source!R38</f>
        <v>1789.54</v>
      </c>
      <c r="L92" s="21"/>
    </row>
    <row r="93" spans="1:22" ht="14.25" x14ac:dyDescent="0.2">
      <c r="A93" s="18"/>
      <c r="B93" s="18"/>
      <c r="C93" s="18"/>
      <c r="D93" s="18" t="s">
        <v>741</v>
      </c>
      <c r="E93" s="19"/>
      <c r="F93" s="9"/>
      <c r="G93" s="21">
        <f>Source!AL38</f>
        <v>0.63</v>
      </c>
      <c r="H93" s="20" t="str">
        <f>Source!DD38</f>
        <v/>
      </c>
      <c r="I93" s="9">
        <f>Source!AW38</f>
        <v>1</v>
      </c>
      <c r="J93" s="9">
        <f>IF(Source!BC38&lt;&gt; 0, Source!BC38, 1)</f>
        <v>1</v>
      </c>
      <c r="K93" s="21">
        <f>Source!P38</f>
        <v>1.26</v>
      </c>
      <c r="L93" s="21"/>
    </row>
    <row r="94" spans="1:22" ht="14.25" x14ac:dyDescent="0.2">
      <c r="A94" s="18"/>
      <c r="B94" s="18"/>
      <c r="C94" s="18"/>
      <c r="D94" s="18" t="s">
        <v>742</v>
      </c>
      <c r="E94" s="19" t="s">
        <v>743</v>
      </c>
      <c r="F94" s="9">
        <f>Source!AT38</f>
        <v>70</v>
      </c>
      <c r="G94" s="21"/>
      <c r="H94" s="20"/>
      <c r="I94" s="9"/>
      <c r="J94" s="9"/>
      <c r="K94" s="21">
        <f>SUM(R89:R93)</f>
        <v>1741.64</v>
      </c>
      <c r="L94" s="21"/>
    </row>
    <row r="95" spans="1:22" ht="14.25" x14ac:dyDescent="0.2">
      <c r="A95" s="18"/>
      <c r="B95" s="18"/>
      <c r="C95" s="18"/>
      <c r="D95" s="18" t="s">
        <v>744</v>
      </c>
      <c r="E95" s="19" t="s">
        <v>743</v>
      </c>
      <c r="F95" s="9">
        <f>Source!AU38</f>
        <v>10</v>
      </c>
      <c r="G95" s="21"/>
      <c r="H95" s="20"/>
      <c r="I95" s="9"/>
      <c r="J95" s="9"/>
      <c r="K95" s="21">
        <f>SUM(T89:T94)</f>
        <v>248.81</v>
      </c>
      <c r="L95" s="21"/>
    </row>
    <row r="96" spans="1:22" ht="14.25" x14ac:dyDescent="0.2">
      <c r="A96" s="18"/>
      <c r="B96" s="18"/>
      <c r="C96" s="18"/>
      <c r="D96" s="18" t="s">
        <v>745</v>
      </c>
      <c r="E96" s="19" t="s">
        <v>743</v>
      </c>
      <c r="F96" s="9">
        <f>108</f>
        <v>108</v>
      </c>
      <c r="G96" s="21"/>
      <c r="H96" s="20"/>
      <c r="I96" s="9"/>
      <c r="J96" s="9"/>
      <c r="K96" s="21">
        <f>SUM(V89:V95)</f>
        <v>1932.7</v>
      </c>
      <c r="L96" s="21"/>
    </row>
    <row r="97" spans="1:22" ht="14.25" x14ac:dyDescent="0.2">
      <c r="A97" s="18"/>
      <c r="B97" s="18"/>
      <c r="C97" s="18"/>
      <c r="D97" s="18" t="s">
        <v>746</v>
      </c>
      <c r="E97" s="19" t="s">
        <v>747</v>
      </c>
      <c r="F97" s="9">
        <f>Source!AQ38</f>
        <v>1.75</v>
      </c>
      <c r="G97" s="21"/>
      <c r="H97" s="20" t="str">
        <f>Source!DI38</f>
        <v/>
      </c>
      <c r="I97" s="9">
        <f>Source!AV38</f>
        <v>1</v>
      </c>
      <c r="J97" s="9"/>
      <c r="K97" s="21"/>
      <c r="L97" s="21">
        <f>Source!U38</f>
        <v>3.5</v>
      </c>
    </row>
    <row r="98" spans="1:22" ht="15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54">
        <f>K90+K91+K93+K94+K95+K96</f>
        <v>9234.7900000000009</v>
      </c>
      <c r="K98" s="54"/>
      <c r="L98" s="27">
        <f>IF(Source!I38&lt;&gt;0, ROUND(J98/Source!I38, 2), 0)</f>
        <v>4617.3999999999996</v>
      </c>
      <c r="P98" s="24">
        <f>J98</f>
        <v>9234.7900000000009</v>
      </c>
    </row>
    <row r="100" spans="1:22" ht="15" x14ac:dyDescent="0.25">
      <c r="C100" s="55" t="str">
        <f>Source!G39</f>
        <v>Насосная  станция  Espa  Tecnoplus  15  4M  Espa</v>
      </c>
      <c r="D100" s="55"/>
      <c r="E100" s="55"/>
      <c r="F100" s="55"/>
      <c r="G100" s="55"/>
      <c r="H100" s="55"/>
      <c r="I100" s="55"/>
      <c r="J100" s="55"/>
      <c r="K100" s="55"/>
    </row>
    <row r="101" spans="1:22" ht="28.5" x14ac:dyDescent="0.2">
      <c r="A101" s="18">
        <v>7</v>
      </c>
      <c r="B101" s="18">
        <v>7</v>
      </c>
      <c r="C101" s="18" t="str">
        <f>Source!F40</f>
        <v>1.24-2103-17-1/1</v>
      </c>
      <c r="D101" s="18" t="str">
        <f>Source!G40</f>
        <v>Техническое обслуживание центробежных консольных насосов</v>
      </c>
      <c r="E101" s="19" t="str">
        <f>Source!H40</f>
        <v>шт.</v>
      </c>
      <c r="F101" s="9">
        <f>Source!I40</f>
        <v>2</v>
      </c>
      <c r="G101" s="21"/>
      <c r="H101" s="20"/>
      <c r="I101" s="9"/>
      <c r="J101" s="9"/>
      <c r="K101" s="21"/>
      <c r="L101" s="21"/>
      <c r="Q101">
        <f>ROUND((Source!BZ40/100)*ROUND((Source!AF40*Source!AV40)*Source!I40, 2), 2)</f>
        <v>5982.79</v>
      </c>
      <c r="R101">
        <f>Source!X40</f>
        <v>5982.79</v>
      </c>
      <c r="S101">
        <f>ROUND((Source!CA40/100)*ROUND((Source!AF40*Source!AV40)*Source!I40, 2), 2)</f>
        <v>854.68</v>
      </c>
      <c r="T101">
        <f>Source!Y40</f>
        <v>854.68</v>
      </c>
      <c r="U101">
        <f>ROUND((175/100)*ROUND((Source!AE40*Source!AV40)*Source!I40, 2), 2)</f>
        <v>0</v>
      </c>
      <c r="V101">
        <f>ROUND((108/100)*ROUND(Source!CS40*Source!I40, 2), 2)</f>
        <v>0</v>
      </c>
    </row>
    <row r="102" spans="1:22" ht="14.25" x14ac:dyDescent="0.2">
      <c r="A102" s="18"/>
      <c r="B102" s="18"/>
      <c r="C102" s="18"/>
      <c r="D102" s="18" t="s">
        <v>738</v>
      </c>
      <c r="E102" s="19"/>
      <c r="F102" s="9"/>
      <c r="G102" s="21">
        <f>Source!AO40</f>
        <v>2136.71</v>
      </c>
      <c r="H102" s="20" t="str">
        <f>Source!DG40</f>
        <v>*2</v>
      </c>
      <c r="I102" s="9">
        <f>Source!AV40</f>
        <v>1</v>
      </c>
      <c r="J102" s="9">
        <f>IF(Source!BA40&lt;&gt; 0, Source!BA40, 1)</f>
        <v>1</v>
      </c>
      <c r="K102" s="21">
        <f>Source!S40</f>
        <v>8546.84</v>
      </c>
      <c r="L102" s="21"/>
    </row>
    <row r="103" spans="1:22" ht="14.25" x14ac:dyDescent="0.2">
      <c r="A103" s="18"/>
      <c r="B103" s="18"/>
      <c r="C103" s="18"/>
      <c r="D103" s="18" t="s">
        <v>741</v>
      </c>
      <c r="E103" s="19"/>
      <c r="F103" s="9"/>
      <c r="G103" s="21">
        <f>Source!AL40</f>
        <v>515</v>
      </c>
      <c r="H103" s="20" t="str">
        <f>Source!DD40</f>
        <v>*2</v>
      </c>
      <c r="I103" s="9">
        <f>Source!AW40</f>
        <v>1</v>
      </c>
      <c r="J103" s="9">
        <f>IF(Source!BC40&lt;&gt; 0, Source!BC40, 1)</f>
        <v>1</v>
      </c>
      <c r="K103" s="21">
        <f>Source!P40</f>
        <v>2060</v>
      </c>
      <c r="L103" s="21"/>
    </row>
    <row r="104" spans="1:22" ht="14.25" x14ac:dyDescent="0.2">
      <c r="A104" s="18"/>
      <c r="B104" s="18"/>
      <c r="C104" s="18"/>
      <c r="D104" s="18" t="s">
        <v>742</v>
      </c>
      <c r="E104" s="19" t="s">
        <v>743</v>
      </c>
      <c r="F104" s="9">
        <f>Source!AT40</f>
        <v>70</v>
      </c>
      <c r="G104" s="21"/>
      <c r="H104" s="20"/>
      <c r="I104" s="9"/>
      <c r="J104" s="9"/>
      <c r="K104" s="21">
        <f>SUM(R101:R103)</f>
        <v>5982.79</v>
      </c>
      <c r="L104" s="21"/>
    </row>
    <row r="105" spans="1:22" ht="14.25" x14ac:dyDescent="0.2">
      <c r="A105" s="18"/>
      <c r="B105" s="18"/>
      <c r="C105" s="18"/>
      <c r="D105" s="18" t="s">
        <v>744</v>
      </c>
      <c r="E105" s="19" t="s">
        <v>743</v>
      </c>
      <c r="F105" s="9">
        <f>Source!AU40</f>
        <v>10</v>
      </c>
      <c r="G105" s="21"/>
      <c r="H105" s="20"/>
      <c r="I105" s="9"/>
      <c r="J105" s="9"/>
      <c r="K105" s="21">
        <f>SUM(T101:T104)</f>
        <v>854.68</v>
      </c>
      <c r="L105" s="21"/>
    </row>
    <row r="106" spans="1:22" ht="14.25" x14ac:dyDescent="0.2">
      <c r="A106" s="18"/>
      <c r="B106" s="18"/>
      <c r="C106" s="18"/>
      <c r="D106" s="18" t="s">
        <v>746</v>
      </c>
      <c r="E106" s="19" t="s">
        <v>747</v>
      </c>
      <c r="F106" s="9">
        <f>Source!AQ40</f>
        <v>3.22</v>
      </c>
      <c r="G106" s="21"/>
      <c r="H106" s="20" t="str">
        <f>Source!DI40</f>
        <v>*2</v>
      </c>
      <c r="I106" s="9">
        <f>Source!AV40</f>
        <v>1</v>
      </c>
      <c r="J106" s="9"/>
      <c r="K106" s="21"/>
      <c r="L106" s="21">
        <f>Source!U40</f>
        <v>12.88</v>
      </c>
    </row>
    <row r="107" spans="1:22" ht="15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54">
        <f>K102+K103+K104+K105</f>
        <v>17444.310000000001</v>
      </c>
      <c r="K107" s="54"/>
      <c r="L107" s="27">
        <f>IF(Source!I40&lt;&gt;0, ROUND(J107/Source!I40, 2), 0)</f>
        <v>8722.16</v>
      </c>
      <c r="P107" s="24">
        <f>J107</f>
        <v>17444.310000000001</v>
      </c>
    </row>
    <row r="108" spans="1:22" ht="42.75" x14ac:dyDescent="0.2">
      <c r="A108" s="18">
        <v>8</v>
      </c>
      <c r="B108" s="18">
        <v>8</v>
      </c>
      <c r="C108" s="18" t="str">
        <f>Source!F41</f>
        <v>1.15-2203-9-1/1</v>
      </c>
      <c r="D108" s="18" t="str">
        <f>Source!G41</f>
        <v>Техническое обслуживание клапанов обратных фланцевых диаметром 50 мм</v>
      </c>
      <c r="E108" s="19" t="str">
        <f>Source!H41</f>
        <v>шт.</v>
      </c>
      <c r="F108" s="9">
        <f>Source!I41</f>
        <v>2</v>
      </c>
      <c r="G108" s="21"/>
      <c r="H108" s="20"/>
      <c r="I108" s="9"/>
      <c r="J108" s="9"/>
      <c r="K108" s="21"/>
      <c r="L108" s="21"/>
      <c r="Q108">
        <f>ROUND((Source!BZ41/100)*ROUND((Source!AF41*Source!AV41)*Source!I41, 2), 2)</f>
        <v>220.36</v>
      </c>
      <c r="R108">
        <f>Source!X41</f>
        <v>220.36</v>
      </c>
      <c r="S108">
        <f>ROUND((Source!CA41/100)*ROUND((Source!AF41*Source!AV41)*Source!I41, 2), 2)</f>
        <v>31.48</v>
      </c>
      <c r="T108">
        <f>Source!Y41</f>
        <v>31.48</v>
      </c>
      <c r="U108">
        <f>ROUND((175/100)*ROUND((Source!AE41*Source!AV41)*Source!I41, 2), 2)</f>
        <v>0</v>
      </c>
      <c r="V108">
        <f>ROUND((108/100)*ROUND(Source!CS41*Source!I41, 2), 2)</f>
        <v>0</v>
      </c>
    </row>
    <row r="109" spans="1:22" ht="14.25" x14ac:dyDescent="0.2">
      <c r="A109" s="18"/>
      <c r="B109" s="18"/>
      <c r="C109" s="18"/>
      <c r="D109" s="18" t="s">
        <v>738</v>
      </c>
      <c r="E109" s="19"/>
      <c r="F109" s="9"/>
      <c r="G109" s="21">
        <f>Source!AO41</f>
        <v>78.7</v>
      </c>
      <c r="H109" s="20" t="str">
        <f>Source!DG41</f>
        <v>*2</v>
      </c>
      <c r="I109" s="9">
        <f>Source!AV41</f>
        <v>1</v>
      </c>
      <c r="J109" s="9">
        <f>IF(Source!BA41&lt;&gt; 0, Source!BA41, 1)</f>
        <v>1</v>
      </c>
      <c r="K109" s="21">
        <f>Source!S41</f>
        <v>314.8</v>
      </c>
      <c r="L109" s="21"/>
    </row>
    <row r="110" spans="1:22" ht="14.25" x14ac:dyDescent="0.2">
      <c r="A110" s="18"/>
      <c r="B110" s="18"/>
      <c r="C110" s="18"/>
      <c r="D110" s="18" t="s">
        <v>741</v>
      </c>
      <c r="E110" s="19"/>
      <c r="F110" s="9"/>
      <c r="G110" s="21">
        <f>Source!AL41</f>
        <v>0.31</v>
      </c>
      <c r="H110" s="20" t="str">
        <f>Source!DD41</f>
        <v>*2</v>
      </c>
      <c r="I110" s="9">
        <f>Source!AW41</f>
        <v>1</v>
      </c>
      <c r="J110" s="9">
        <f>IF(Source!BC41&lt;&gt; 0, Source!BC41, 1)</f>
        <v>1</v>
      </c>
      <c r="K110" s="21">
        <f>Source!P41</f>
        <v>1.24</v>
      </c>
      <c r="L110" s="21"/>
    </row>
    <row r="111" spans="1:22" ht="14.25" x14ac:dyDescent="0.2">
      <c r="A111" s="18"/>
      <c r="B111" s="18"/>
      <c r="C111" s="18"/>
      <c r="D111" s="18" t="s">
        <v>742</v>
      </c>
      <c r="E111" s="19" t="s">
        <v>743</v>
      </c>
      <c r="F111" s="9">
        <f>Source!AT41</f>
        <v>70</v>
      </c>
      <c r="G111" s="21"/>
      <c r="H111" s="20"/>
      <c r="I111" s="9"/>
      <c r="J111" s="9"/>
      <c r="K111" s="21">
        <f>SUM(R108:R110)</f>
        <v>220.36</v>
      </c>
      <c r="L111" s="21"/>
    </row>
    <row r="112" spans="1:22" ht="14.25" x14ac:dyDescent="0.2">
      <c r="A112" s="18"/>
      <c r="B112" s="18"/>
      <c r="C112" s="18"/>
      <c r="D112" s="18" t="s">
        <v>744</v>
      </c>
      <c r="E112" s="19" t="s">
        <v>743</v>
      </c>
      <c r="F112" s="9">
        <f>Source!AU41</f>
        <v>10</v>
      </c>
      <c r="G112" s="21"/>
      <c r="H112" s="20"/>
      <c r="I112" s="9"/>
      <c r="J112" s="9"/>
      <c r="K112" s="21">
        <f>SUM(T108:T111)</f>
        <v>31.48</v>
      </c>
      <c r="L112" s="21"/>
    </row>
    <row r="113" spans="1:22" ht="14.25" x14ac:dyDescent="0.2">
      <c r="A113" s="18"/>
      <c r="B113" s="18"/>
      <c r="C113" s="18"/>
      <c r="D113" s="18" t="s">
        <v>746</v>
      </c>
      <c r="E113" s="19" t="s">
        <v>747</v>
      </c>
      <c r="F113" s="9">
        <f>Source!AQ41</f>
        <v>0.14000000000000001</v>
      </c>
      <c r="G113" s="21"/>
      <c r="H113" s="20" t="str">
        <f>Source!DI41</f>
        <v>*2</v>
      </c>
      <c r="I113" s="9">
        <f>Source!AV41</f>
        <v>1</v>
      </c>
      <c r="J113" s="9"/>
      <c r="K113" s="21"/>
      <c r="L113" s="21">
        <f>Source!U41</f>
        <v>0.56000000000000005</v>
      </c>
    </row>
    <row r="114" spans="1:22" ht="15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54">
        <f>K109+K110+K111+K112</f>
        <v>567.88000000000011</v>
      </c>
      <c r="K114" s="54"/>
      <c r="L114" s="27">
        <f>IF(Source!I41&lt;&gt;0, ROUND(J114/Source!I41, 2), 0)</f>
        <v>283.94</v>
      </c>
      <c r="P114" s="24">
        <f>J114</f>
        <v>567.88000000000011</v>
      </c>
    </row>
    <row r="115" spans="1:22" ht="114" x14ac:dyDescent="0.2">
      <c r="A115" s="18">
        <v>9</v>
      </c>
      <c r="B115" s="18">
        <v>9</v>
      </c>
      <c r="C115" s="18" t="str">
        <f>Source!F42</f>
        <v>1.23-2303-5-1/1</v>
      </c>
      <c r="D115" s="18" t="str">
        <f>Source!G42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блок контроля потока насосной станции</v>
      </c>
      <c r="E115" s="19" t="str">
        <f>Source!H42</f>
        <v>шт.</v>
      </c>
      <c r="F115" s="9">
        <f>Source!I42</f>
        <v>2</v>
      </c>
      <c r="G115" s="21"/>
      <c r="H115" s="20"/>
      <c r="I115" s="9"/>
      <c r="J115" s="9"/>
      <c r="K115" s="21"/>
      <c r="L115" s="21"/>
      <c r="Q115">
        <f>ROUND((Source!BZ42/100)*ROUND((Source!AF42*Source!AV42)*Source!I42, 2), 2)</f>
        <v>2284.0700000000002</v>
      </c>
      <c r="R115">
        <f>Source!X42</f>
        <v>2284.0700000000002</v>
      </c>
      <c r="S115">
        <f>ROUND((Source!CA42/100)*ROUND((Source!AF42*Source!AV42)*Source!I42, 2), 2)</f>
        <v>326.3</v>
      </c>
      <c r="T115">
        <f>Source!Y42</f>
        <v>326.3</v>
      </c>
      <c r="U115">
        <f>ROUND((175/100)*ROUND((Source!AE42*Source!AV42)*Source!I42, 2), 2)</f>
        <v>0</v>
      </c>
      <c r="V115">
        <f>ROUND((108/100)*ROUND(Source!CS42*Source!I42, 2), 2)</f>
        <v>0</v>
      </c>
    </row>
    <row r="116" spans="1:22" ht="14.25" x14ac:dyDescent="0.2">
      <c r="A116" s="18"/>
      <c r="B116" s="18"/>
      <c r="C116" s="18"/>
      <c r="D116" s="18" t="s">
        <v>738</v>
      </c>
      <c r="E116" s="19"/>
      <c r="F116" s="9"/>
      <c r="G116" s="21">
        <f>Source!AO42</f>
        <v>815.74</v>
      </c>
      <c r="H116" s="20" t="str">
        <f>Source!DG42</f>
        <v>*2</v>
      </c>
      <c r="I116" s="9">
        <f>Source!AV42</f>
        <v>1</v>
      </c>
      <c r="J116" s="9">
        <f>IF(Source!BA42&lt;&gt; 0, Source!BA42, 1)</f>
        <v>1</v>
      </c>
      <c r="K116" s="21">
        <f>Source!S42</f>
        <v>3262.96</v>
      </c>
      <c r="L116" s="21"/>
    </row>
    <row r="117" spans="1:22" ht="14.25" x14ac:dyDescent="0.2">
      <c r="A117" s="18"/>
      <c r="B117" s="18"/>
      <c r="C117" s="18"/>
      <c r="D117" s="18" t="s">
        <v>742</v>
      </c>
      <c r="E117" s="19" t="s">
        <v>743</v>
      </c>
      <c r="F117" s="9">
        <f>Source!AT42</f>
        <v>70</v>
      </c>
      <c r="G117" s="21"/>
      <c r="H117" s="20"/>
      <c r="I117" s="9"/>
      <c r="J117" s="9"/>
      <c r="K117" s="21">
        <f>SUM(R115:R116)</f>
        <v>2284.0700000000002</v>
      </c>
      <c r="L117" s="21"/>
    </row>
    <row r="118" spans="1:22" ht="14.25" x14ac:dyDescent="0.2">
      <c r="A118" s="18"/>
      <c r="B118" s="18"/>
      <c r="C118" s="18"/>
      <c r="D118" s="18" t="s">
        <v>744</v>
      </c>
      <c r="E118" s="19" t="s">
        <v>743</v>
      </c>
      <c r="F118" s="9">
        <f>Source!AU42</f>
        <v>10</v>
      </c>
      <c r="G118" s="21"/>
      <c r="H118" s="20"/>
      <c r="I118" s="9"/>
      <c r="J118" s="9"/>
      <c r="K118" s="21">
        <f>SUM(T115:T117)</f>
        <v>326.3</v>
      </c>
      <c r="L118" s="21"/>
    </row>
    <row r="119" spans="1:22" ht="14.25" x14ac:dyDescent="0.2">
      <c r="A119" s="18"/>
      <c r="B119" s="18"/>
      <c r="C119" s="18"/>
      <c r="D119" s="18" t="s">
        <v>746</v>
      </c>
      <c r="E119" s="19" t="s">
        <v>747</v>
      </c>
      <c r="F119" s="9">
        <f>Source!AQ42</f>
        <v>1.06</v>
      </c>
      <c r="G119" s="21"/>
      <c r="H119" s="20" t="str">
        <f>Source!DI42</f>
        <v>*2</v>
      </c>
      <c r="I119" s="9">
        <f>Source!AV42</f>
        <v>1</v>
      </c>
      <c r="J119" s="9"/>
      <c r="K119" s="21"/>
      <c r="L119" s="21">
        <f>Source!U42</f>
        <v>4.24</v>
      </c>
    </row>
    <row r="120" spans="1:22" ht="15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54">
        <f>K116+K117+K118</f>
        <v>5873.3300000000008</v>
      </c>
      <c r="K120" s="54"/>
      <c r="L120" s="27">
        <f>IF(Source!I42&lt;&gt;0, ROUND(J120/Source!I42, 2), 0)</f>
        <v>2936.67</v>
      </c>
      <c r="P120" s="24">
        <f>J120</f>
        <v>5873.3300000000008</v>
      </c>
    </row>
    <row r="121" spans="1:22" ht="42.75" x14ac:dyDescent="0.2">
      <c r="A121" s="18">
        <v>10</v>
      </c>
      <c r="B121" s="18">
        <v>10</v>
      </c>
      <c r="C121" s="18" t="str">
        <f>Source!F43</f>
        <v>1.17-2103-14-6/1</v>
      </c>
      <c r="D121" s="18" t="str">
        <f>Source!G43</f>
        <v>Техническое обслуживание мембранного расширительного бака объемом 1000 л</v>
      </c>
      <c r="E121" s="19" t="str">
        <f>Source!H43</f>
        <v>шт.</v>
      </c>
      <c r="F121" s="9">
        <f>Source!I43</f>
        <v>2</v>
      </c>
      <c r="G121" s="21"/>
      <c r="H121" s="20"/>
      <c r="I121" s="9"/>
      <c r="J121" s="9"/>
      <c r="K121" s="21"/>
      <c r="L121" s="21"/>
      <c r="Q121">
        <f>ROUND((Source!BZ43/100)*ROUND((Source!AF43*Source!AV43)*Source!I43, 2), 2)</f>
        <v>1063.31</v>
      </c>
      <c r="R121">
        <f>Source!X43</f>
        <v>1063.31</v>
      </c>
      <c r="S121">
        <f>ROUND((Source!CA43/100)*ROUND((Source!AF43*Source!AV43)*Source!I43, 2), 2)</f>
        <v>151.9</v>
      </c>
      <c r="T121">
        <f>Source!Y43</f>
        <v>151.9</v>
      </c>
      <c r="U121">
        <f>ROUND((175/100)*ROUND((Source!AE43*Source!AV43)*Source!I43, 2), 2)</f>
        <v>0</v>
      </c>
      <c r="V121">
        <f>ROUND((108/100)*ROUND(Source!CS43*Source!I43, 2), 2)</f>
        <v>0</v>
      </c>
    </row>
    <row r="122" spans="1:22" ht="14.25" x14ac:dyDescent="0.2">
      <c r="A122" s="18"/>
      <c r="B122" s="18"/>
      <c r="C122" s="18"/>
      <c r="D122" s="18" t="s">
        <v>738</v>
      </c>
      <c r="E122" s="19"/>
      <c r="F122" s="9"/>
      <c r="G122" s="21">
        <f>Source!AO43</f>
        <v>759.51</v>
      </c>
      <c r="H122" s="20" t="str">
        <f>Source!DG43</f>
        <v/>
      </c>
      <c r="I122" s="9">
        <f>Source!AV43</f>
        <v>1</v>
      </c>
      <c r="J122" s="9">
        <f>IF(Source!BA43&lt;&gt; 0, Source!BA43, 1)</f>
        <v>1</v>
      </c>
      <c r="K122" s="21">
        <f>Source!S43</f>
        <v>1519.02</v>
      </c>
      <c r="L122" s="21"/>
    </row>
    <row r="123" spans="1:22" ht="14.25" x14ac:dyDescent="0.2">
      <c r="A123" s="18"/>
      <c r="B123" s="18"/>
      <c r="C123" s="18"/>
      <c r="D123" s="18" t="s">
        <v>741</v>
      </c>
      <c r="E123" s="19"/>
      <c r="F123" s="9"/>
      <c r="G123" s="21">
        <f>Source!AL43</f>
        <v>2.2000000000000002</v>
      </c>
      <c r="H123" s="20" t="str">
        <f>Source!DD43</f>
        <v/>
      </c>
      <c r="I123" s="9">
        <f>Source!AW43</f>
        <v>1</v>
      </c>
      <c r="J123" s="9">
        <f>IF(Source!BC43&lt;&gt; 0, Source!BC43, 1)</f>
        <v>1</v>
      </c>
      <c r="K123" s="21">
        <f>Source!P43</f>
        <v>4.4000000000000004</v>
      </c>
      <c r="L123" s="21"/>
    </row>
    <row r="124" spans="1:22" ht="14.25" x14ac:dyDescent="0.2">
      <c r="A124" s="18"/>
      <c r="B124" s="18"/>
      <c r="C124" s="18"/>
      <c r="D124" s="18" t="s">
        <v>742</v>
      </c>
      <c r="E124" s="19" t="s">
        <v>743</v>
      </c>
      <c r="F124" s="9">
        <f>Source!AT43</f>
        <v>70</v>
      </c>
      <c r="G124" s="21"/>
      <c r="H124" s="20"/>
      <c r="I124" s="9"/>
      <c r="J124" s="9"/>
      <c r="K124" s="21">
        <f>SUM(R121:R123)</f>
        <v>1063.31</v>
      </c>
      <c r="L124" s="21"/>
    </row>
    <row r="125" spans="1:22" ht="14.25" x14ac:dyDescent="0.2">
      <c r="A125" s="18"/>
      <c r="B125" s="18"/>
      <c r="C125" s="18"/>
      <c r="D125" s="18" t="s">
        <v>744</v>
      </c>
      <c r="E125" s="19" t="s">
        <v>743</v>
      </c>
      <c r="F125" s="9">
        <f>Source!AU43</f>
        <v>10</v>
      </c>
      <c r="G125" s="21"/>
      <c r="H125" s="20"/>
      <c r="I125" s="9"/>
      <c r="J125" s="9"/>
      <c r="K125" s="21">
        <f>SUM(T121:T124)</f>
        <v>151.9</v>
      </c>
      <c r="L125" s="21"/>
    </row>
    <row r="126" spans="1:22" ht="14.25" x14ac:dyDescent="0.2">
      <c r="A126" s="18"/>
      <c r="B126" s="18"/>
      <c r="C126" s="18"/>
      <c r="D126" s="18" t="s">
        <v>746</v>
      </c>
      <c r="E126" s="19" t="s">
        <v>747</v>
      </c>
      <c r="F126" s="9">
        <f>Source!AQ43</f>
        <v>1.23</v>
      </c>
      <c r="G126" s="21"/>
      <c r="H126" s="20" t="str">
        <f>Source!DI43</f>
        <v/>
      </c>
      <c r="I126" s="9">
        <f>Source!AV43</f>
        <v>1</v>
      </c>
      <c r="J126" s="9"/>
      <c r="K126" s="21"/>
      <c r="L126" s="21">
        <f>Source!U43</f>
        <v>2.46</v>
      </c>
    </row>
    <row r="127" spans="1:22" ht="15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54">
        <f>K122+K123+K124+K125</f>
        <v>2738.63</v>
      </c>
      <c r="K127" s="54"/>
      <c r="L127" s="27">
        <f>IF(Source!I43&lt;&gt;0, ROUND(J127/Source!I43, 2), 0)</f>
        <v>1369.32</v>
      </c>
      <c r="P127" s="24">
        <f>J127</f>
        <v>2738.63</v>
      </c>
    </row>
    <row r="129" spans="1:22" ht="15" x14ac:dyDescent="0.25">
      <c r="A129" s="59" t="str">
        <f>CONCATENATE("Итого по подразделу: ",IF(Source!G45&lt;&gt;"Новый подраздел", Source!G45, ""))</f>
        <v>Итого по подразделу: Сантехника</v>
      </c>
      <c r="B129" s="59"/>
      <c r="C129" s="59"/>
      <c r="D129" s="59"/>
      <c r="E129" s="59"/>
      <c r="F129" s="59"/>
      <c r="G129" s="59"/>
      <c r="H129" s="59"/>
      <c r="I129" s="59"/>
      <c r="J129" s="57">
        <f>SUM(P42:P128)</f>
        <v>52579.92</v>
      </c>
      <c r="K129" s="58"/>
      <c r="L129" s="28"/>
    </row>
    <row r="132" spans="1:22" ht="16.5" x14ac:dyDescent="0.25">
      <c r="A132" s="56" t="str">
        <f>CONCATENATE("Подраздел: ",IF(Source!G75&lt;&gt;"Новый подраздел", Source!G75, ""))</f>
        <v>Подраздел: Водопровод</v>
      </c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</row>
    <row r="133" spans="1:22" ht="57" x14ac:dyDescent="0.2">
      <c r="A133" s="18">
        <v>11</v>
      </c>
      <c r="B133" s="18">
        <v>11</v>
      </c>
      <c r="C133" s="18" t="str">
        <f>Source!F79</f>
        <v>1.23-2103-41-1/1</v>
      </c>
      <c r="D133" s="18" t="str">
        <f>Source!G79</f>
        <v>Техническое обслуживание регулирующего клапана / Клапан  электромагнитный  1/2'  СК-11-15  РОСМА</v>
      </c>
      <c r="E133" s="19" t="str">
        <f>Source!H79</f>
        <v>шт.</v>
      </c>
      <c r="F133" s="9">
        <f>Source!I79</f>
        <v>1</v>
      </c>
      <c r="G133" s="21"/>
      <c r="H133" s="20"/>
      <c r="I133" s="9"/>
      <c r="J133" s="9"/>
      <c r="K133" s="21"/>
      <c r="L133" s="21"/>
      <c r="Q133">
        <f>ROUND((Source!BZ79/100)*ROUND((Source!AF79*Source!AV79)*Source!I79, 2), 2)</f>
        <v>145.6</v>
      </c>
      <c r="R133">
        <f>Source!X79</f>
        <v>145.6</v>
      </c>
      <c r="S133">
        <f>ROUND((Source!CA79/100)*ROUND((Source!AF79*Source!AV79)*Source!I79, 2), 2)</f>
        <v>20.8</v>
      </c>
      <c r="T133">
        <f>Source!Y79</f>
        <v>20.8</v>
      </c>
      <c r="U133">
        <f>ROUND((175/100)*ROUND((Source!AE79*Source!AV79)*Source!I79, 2), 2)</f>
        <v>86.75</v>
      </c>
      <c r="V133">
        <f>ROUND((108/100)*ROUND(Source!CS79*Source!I79, 2), 2)</f>
        <v>53.54</v>
      </c>
    </row>
    <row r="134" spans="1:22" ht="14.25" x14ac:dyDescent="0.2">
      <c r="A134" s="18"/>
      <c r="B134" s="18"/>
      <c r="C134" s="18"/>
      <c r="D134" s="18" t="s">
        <v>738</v>
      </c>
      <c r="E134" s="19"/>
      <c r="F134" s="9"/>
      <c r="G134" s="21">
        <f>Source!AO79</f>
        <v>208</v>
      </c>
      <c r="H134" s="20" t="str">
        <f>Source!DG79</f>
        <v/>
      </c>
      <c r="I134" s="9">
        <f>Source!AV79</f>
        <v>1</v>
      </c>
      <c r="J134" s="9">
        <f>IF(Source!BA79&lt;&gt; 0, Source!BA79, 1)</f>
        <v>1</v>
      </c>
      <c r="K134" s="21">
        <f>Source!S79</f>
        <v>208</v>
      </c>
      <c r="L134" s="21"/>
    </row>
    <row r="135" spans="1:22" ht="14.25" x14ac:dyDescent="0.2">
      <c r="A135" s="18"/>
      <c r="B135" s="18"/>
      <c r="C135" s="18"/>
      <c r="D135" s="18" t="s">
        <v>739</v>
      </c>
      <c r="E135" s="19"/>
      <c r="F135" s="9"/>
      <c r="G135" s="21">
        <f>Source!AM79</f>
        <v>78.180000000000007</v>
      </c>
      <c r="H135" s="20" t="str">
        <f>Source!DE79</f>
        <v/>
      </c>
      <c r="I135" s="9">
        <f>Source!AV79</f>
        <v>1</v>
      </c>
      <c r="J135" s="9">
        <f>IF(Source!BB79&lt;&gt; 0, Source!BB79, 1)</f>
        <v>1</v>
      </c>
      <c r="K135" s="21">
        <f>Source!Q79</f>
        <v>78.180000000000007</v>
      </c>
      <c r="L135" s="21"/>
    </row>
    <row r="136" spans="1:22" ht="14.25" x14ac:dyDescent="0.2">
      <c r="A136" s="18"/>
      <c r="B136" s="18"/>
      <c r="C136" s="18"/>
      <c r="D136" s="18" t="s">
        <v>740</v>
      </c>
      <c r="E136" s="19"/>
      <c r="F136" s="9"/>
      <c r="G136" s="21">
        <f>Source!AN79</f>
        <v>49.57</v>
      </c>
      <c r="H136" s="20" t="str">
        <f>Source!DF79</f>
        <v/>
      </c>
      <c r="I136" s="9">
        <f>Source!AV79</f>
        <v>1</v>
      </c>
      <c r="J136" s="9">
        <f>IF(Source!BS79&lt;&gt; 0, Source!BS79, 1)</f>
        <v>1</v>
      </c>
      <c r="K136" s="23">
        <f>Source!R79</f>
        <v>49.57</v>
      </c>
      <c r="L136" s="21"/>
    </row>
    <row r="137" spans="1:22" ht="14.25" x14ac:dyDescent="0.2">
      <c r="A137" s="18"/>
      <c r="B137" s="18"/>
      <c r="C137" s="18"/>
      <c r="D137" s="18" t="s">
        <v>742</v>
      </c>
      <c r="E137" s="19" t="s">
        <v>743</v>
      </c>
      <c r="F137" s="9">
        <f>Source!AT79</f>
        <v>70</v>
      </c>
      <c r="G137" s="21"/>
      <c r="H137" s="20"/>
      <c r="I137" s="9"/>
      <c r="J137" s="9"/>
      <c r="K137" s="21">
        <f>SUM(R133:R136)</f>
        <v>145.6</v>
      </c>
      <c r="L137" s="21"/>
    </row>
    <row r="138" spans="1:22" ht="14.25" x14ac:dyDescent="0.2">
      <c r="A138" s="18"/>
      <c r="B138" s="18"/>
      <c r="C138" s="18"/>
      <c r="D138" s="18" t="s">
        <v>744</v>
      </c>
      <c r="E138" s="19" t="s">
        <v>743</v>
      </c>
      <c r="F138" s="9">
        <f>Source!AU79</f>
        <v>10</v>
      </c>
      <c r="G138" s="21"/>
      <c r="H138" s="20"/>
      <c r="I138" s="9"/>
      <c r="J138" s="9"/>
      <c r="K138" s="21">
        <f>SUM(T133:T137)</f>
        <v>20.8</v>
      </c>
      <c r="L138" s="21"/>
    </row>
    <row r="139" spans="1:22" ht="14.25" x14ac:dyDescent="0.2">
      <c r="A139" s="18"/>
      <c r="B139" s="18"/>
      <c r="C139" s="18"/>
      <c r="D139" s="18" t="s">
        <v>745</v>
      </c>
      <c r="E139" s="19" t="s">
        <v>743</v>
      </c>
      <c r="F139" s="9">
        <f>108</f>
        <v>108</v>
      </c>
      <c r="G139" s="21"/>
      <c r="H139" s="20"/>
      <c r="I139" s="9"/>
      <c r="J139" s="9"/>
      <c r="K139" s="21">
        <f>SUM(V133:V138)</f>
        <v>53.54</v>
      </c>
      <c r="L139" s="21"/>
    </row>
    <row r="140" spans="1:22" ht="14.25" x14ac:dyDescent="0.2">
      <c r="A140" s="18"/>
      <c r="B140" s="18"/>
      <c r="C140" s="18"/>
      <c r="D140" s="18" t="s">
        <v>746</v>
      </c>
      <c r="E140" s="19" t="s">
        <v>747</v>
      </c>
      <c r="F140" s="9">
        <f>Source!AQ79</f>
        <v>0.37</v>
      </c>
      <c r="G140" s="21"/>
      <c r="H140" s="20" t="str">
        <f>Source!DI79</f>
        <v/>
      </c>
      <c r="I140" s="9">
        <f>Source!AV79</f>
        <v>1</v>
      </c>
      <c r="J140" s="9"/>
      <c r="K140" s="21"/>
      <c r="L140" s="21">
        <f>Source!U79</f>
        <v>0.37</v>
      </c>
    </row>
    <row r="141" spans="1:22" ht="15" x14ac:dyDescent="0.25">
      <c r="A141" s="26"/>
      <c r="B141" s="26"/>
      <c r="C141" s="26"/>
      <c r="D141" s="26"/>
      <c r="E141" s="26"/>
      <c r="F141" s="26"/>
      <c r="G141" s="26"/>
      <c r="H141" s="26"/>
      <c r="I141" s="26"/>
      <c r="J141" s="54">
        <f>K134+K135+K137+K138+K139</f>
        <v>506.12</v>
      </c>
      <c r="K141" s="54"/>
      <c r="L141" s="27">
        <f>IF(Source!I79&lt;&gt;0, ROUND(J141/Source!I79, 2), 0)</f>
        <v>506.12</v>
      </c>
      <c r="P141" s="24">
        <f>J141</f>
        <v>506.12</v>
      </c>
    </row>
    <row r="142" spans="1:22" ht="85.5" x14ac:dyDescent="0.2">
      <c r="A142" s="18">
        <v>12</v>
      </c>
      <c r="B142" s="18">
        <v>12</v>
      </c>
      <c r="C142" s="18" t="str">
        <f>Source!F80</f>
        <v>1.23-2303-4-4/1</v>
      </c>
      <c r="D142" s="18" t="str">
        <f>Source!G80</f>
        <v>Техническое обслуживание средств автоматизации, механизмы электрические однооборотные МЭО, ИМ/ Электромагнитный привод для Клапан  электромагнитный  1/2'  СК-11-15  РОСМА</v>
      </c>
      <c r="E142" s="19" t="str">
        <f>Source!H80</f>
        <v>шт.</v>
      </c>
      <c r="F142" s="9">
        <f>Source!I80</f>
        <v>1</v>
      </c>
      <c r="G142" s="21"/>
      <c r="H142" s="20"/>
      <c r="I142" s="9"/>
      <c r="J142" s="9"/>
      <c r="K142" s="21"/>
      <c r="L142" s="21"/>
      <c r="Q142">
        <f>ROUND((Source!BZ80/100)*ROUND((Source!AF80*Source!AV80)*Source!I80, 2), 2)</f>
        <v>940.62</v>
      </c>
      <c r="R142">
        <f>Source!X80</f>
        <v>940.62</v>
      </c>
      <c r="S142">
        <f>ROUND((Source!CA80/100)*ROUND((Source!AF80*Source!AV80)*Source!I80, 2), 2)</f>
        <v>134.37</v>
      </c>
      <c r="T142">
        <f>Source!Y80</f>
        <v>134.37</v>
      </c>
      <c r="U142">
        <f>ROUND((175/100)*ROUND((Source!AE80*Source!AV80)*Source!I80, 2), 2)</f>
        <v>0</v>
      </c>
      <c r="V142">
        <f>ROUND((108/100)*ROUND(Source!CS80*Source!I80, 2), 2)</f>
        <v>0</v>
      </c>
    </row>
    <row r="143" spans="1:22" ht="14.25" x14ac:dyDescent="0.2">
      <c r="A143" s="18"/>
      <c r="B143" s="18"/>
      <c r="C143" s="18"/>
      <c r="D143" s="18" t="s">
        <v>738</v>
      </c>
      <c r="E143" s="19"/>
      <c r="F143" s="9"/>
      <c r="G143" s="21">
        <f>Source!AO80</f>
        <v>1343.74</v>
      </c>
      <c r="H143" s="20" t="str">
        <f>Source!DG80</f>
        <v/>
      </c>
      <c r="I143" s="9">
        <f>Source!AV80</f>
        <v>1</v>
      </c>
      <c r="J143" s="9">
        <f>IF(Source!BA80&lt;&gt; 0, Source!BA80, 1)</f>
        <v>1</v>
      </c>
      <c r="K143" s="21">
        <f>Source!S80</f>
        <v>1343.74</v>
      </c>
      <c r="L143" s="21"/>
    </row>
    <row r="144" spans="1:22" ht="14.25" x14ac:dyDescent="0.2">
      <c r="A144" s="18"/>
      <c r="B144" s="18"/>
      <c r="C144" s="18"/>
      <c r="D144" s="18" t="s">
        <v>742</v>
      </c>
      <c r="E144" s="19" t="s">
        <v>743</v>
      </c>
      <c r="F144" s="9">
        <f>Source!AT80</f>
        <v>70</v>
      </c>
      <c r="G144" s="21"/>
      <c r="H144" s="20"/>
      <c r="I144" s="9"/>
      <c r="J144" s="9"/>
      <c r="K144" s="21">
        <f>SUM(R142:R143)</f>
        <v>940.62</v>
      </c>
      <c r="L144" s="21"/>
    </row>
    <row r="145" spans="1:22" ht="14.25" x14ac:dyDescent="0.2">
      <c r="A145" s="18"/>
      <c r="B145" s="18"/>
      <c r="C145" s="18"/>
      <c r="D145" s="18" t="s">
        <v>744</v>
      </c>
      <c r="E145" s="19" t="s">
        <v>743</v>
      </c>
      <c r="F145" s="9">
        <f>Source!AU80</f>
        <v>10</v>
      </c>
      <c r="G145" s="21"/>
      <c r="H145" s="20"/>
      <c r="I145" s="9"/>
      <c r="J145" s="9"/>
      <c r="K145" s="21">
        <f>SUM(T142:T144)</f>
        <v>134.37</v>
      </c>
      <c r="L145" s="21"/>
    </row>
    <row r="146" spans="1:22" ht="14.25" x14ac:dyDescent="0.2">
      <c r="A146" s="18"/>
      <c r="B146" s="18"/>
      <c r="C146" s="18"/>
      <c r="D146" s="18" t="s">
        <v>746</v>
      </c>
      <c r="E146" s="19" t="s">
        <v>747</v>
      </c>
      <c r="F146" s="9">
        <f>Source!AQ80</f>
        <v>1.62</v>
      </c>
      <c r="G146" s="21"/>
      <c r="H146" s="20" t="str">
        <f>Source!DI80</f>
        <v/>
      </c>
      <c r="I146" s="9">
        <f>Source!AV80</f>
        <v>1</v>
      </c>
      <c r="J146" s="9"/>
      <c r="K146" s="21"/>
      <c r="L146" s="21">
        <f>Source!U80</f>
        <v>1.62</v>
      </c>
    </row>
    <row r="147" spans="1:22" ht="15" x14ac:dyDescent="0.25">
      <c r="A147" s="26"/>
      <c r="B147" s="26"/>
      <c r="C147" s="26"/>
      <c r="D147" s="26"/>
      <c r="E147" s="26"/>
      <c r="F147" s="26"/>
      <c r="G147" s="26"/>
      <c r="H147" s="26"/>
      <c r="I147" s="26"/>
      <c r="J147" s="54">
        <f>K143+K144+K145</f>
        <v>2418.73</v>
      </c>
      <c r="K147" s="54"/>
      <c r="L147" s="27">
        <f>IF(Source!I80&lt;&gt;0, ROUND(J147/Source!I80, 2), 0)</f>
        <v>2418.73</v>
      </c>
      <c r="P147" s="24">
        <f>J147</f>
        <v>2418.73</v>
      </c>
    </row>
    <row r="148" spans="1:22" ht="42.75" x14ac:dyDescent="0.2">
      <c r="A148" s="18">
        <v>13</v>
      </c>
      <c r="B148" s="18">
        <v>13</v>
      </c>
      <c r="C148" s="18" t="str">
        <f>Source!F83</f>
        <v>1.15-2203-7-1/1</v>
      </c>
      <c r="D148" s="18" t="str">
        <f>Source!G83</f>
        <v>Техническое обслуживание крана шарового латунного никелированного диаметром до 25 мм</v>
      </c>
      <c r="E148" s="19" t="str">
        <f>Source!H83</f>
        <v>10 шт.</v>
      </c>
      <c r="F148" s="9">
        <f>Source!I83</f>
        <v>1.6</v>
      </c>
      <c r="G148" s="21"/>
      <c r="H148" s="20"/>
      <c r="I148" s="9"/>
      <c r="J148" s="9"/>
      <c r="K148" s="21"/>
      <c r="L148" s="21"/>
      <c r="Q148">
        <f>ROUND((Source!BZ83/100)*ROUND((Source!AF83*Source!AV83)*Source!I83, 2), 2)</f>
        <v>311.20999999999998</v>
      </c>
      <c r="R148">
        <f>Source!X83</f>
        <v>311.20999999999998</v>
      </c>
      <c r="S148">
        <f>ROUND((Source!CA83/100)*ROUND((Source!AF83*Source!AV83)*Source!I83, 2), 2)</f>
        <v>44.46</v>
      </c>
      <c r="T148">
        <f>Source!Y83</f>
        <v>44.46</v>
      </c>
      <c r="U148">
        <f>ROUND((175/100)*ROUND((Source!AE83*Source!AV83)*Source!I83, 2), 2)</f>
        <v>0</v>
      </c>
      <c r="V148">
        <f>ROUND((108/100)*ROUND(Source!CS83*Source!I83, 2), 2)</f>
        <v>0</v>
      </c>
    </row>
    <row r="149" spans="1:22" x14ac:dyDescent="0.2">
      <c r="D149" s="22" t="str">
        <f>"Объем: "&amp;Source!I83&amp;"=16/"&amp;"10"</f>
        <v>Объем: 1,6=16/10</v>
      </c>
    </row>
    <row r="150" spans="1:22" ht="14.25" x14ac:dyDescent="0.2">
      <c r="A150" s="18"/>
      <c r="B150" s="18"/>
      <c r="C150" s="18"/>
      <c r="D150" s="18" t="s">
        <v>738</v>
      </c>
      <c r="E150" s="19"/>
      <c r="F150" s="9"/>
      <c r="G150" s="21">
        <f>Source!AO83</f>
        <v>277.87</v>
      </c>
      <c r="H150" s="20" t="str">
        <f>Source!DG83</f>
        <v/>
      </c>
      <c r="I150" s="9">
        <f>Source!AV83</f>
        <v>1</v>
      </c>
      <c r="J150" s="9">
        <f>IF(Source!BA83&lt;&gt; 0, Source!BA83, 1)</f>
        <v>1</v>
      </c>
      <c r="K150" s="21">
        <f>Source!S83</f>
        <v>444.59</v>
      </c>
      <c r="L150" s="21"/>
    </row>
    <row r="151" spans="1:22" ht="14.25" x14ac:dyDescent="0.2">
      <c r="A151" s="18"/>
      <c r="B151" s="18"/>
      <c r="C151" s="18"/>
      <c r="D151" s="18" t="s">
        <v>742</v>
      </c>
      <c r="E151" s="19" t="s">
        <v>743</v>
      </c>
      <c r="F151" s="9">
        <f>Source!AT83</f>
        <v>70</v>
      </c>
      <c r="G151" s="21"/>
      <c r="H151" s="20"/>
      <c r="I151" s="9"/>
      <c r="J151" s="9"/>
      <c r="K151" s="21">
        <f>SUM(R148:R150)</f>
        <v>311.20999999999998</v>
      </c>
      <c r="L151" s="21"/>
    </row>
    <row r="152" spans="1:22" ht="14.25" x14ac:dyDescent="0.2">
      <c r="A152" s="18"/>
      <c r="B152" s="18"/>
      <c r="C152" s="18"/>
      <c r="D152" s="18" t="s">
        <v>744</v>
      </c>
      <c r="E152" s="19" t="s">
        <v>743</v>
      </c>
      <c r="F152" s="9">
        <f>Source!AU83</f>
        <v>10</v>
      </c>
      <c r="G152" s="21"/>
      <c r="H152" s="20"/>
      <c r="I152" s="9"/>
      <c r="J152" s="9"/>
      <c r="K152" s="21">
        <f>SUM(T148:T151)</f>
        <v>44.46</v>
      </c>
      <c r="L152" s="21"/>
    </row>
    <row r="153" spans="1:22" ht="14.25" x14ac:dyDescent="0.2">
      <c r="A153" s="18"/>
      <c r="B153" s="18"/>
      <c r="C153" s="18"/>
      <c r="D153" s="18" t="s">
        <v>746</v>
      </c>
      <c r="E153" s="19" t="s">
        <v>747</v>
      </c>
      <c r="F153" s="9">
        <f>Source!AQ83</f>
        <v>0.45</v>
      </c>
      <c r="G153" s="21"/>
      <c r="H153" s="20" t="str">
        <f>Source!DI83</f>
        <v/>
      </c>
      <c r="I153" s="9">
        <f>Source!AV83</f>
        <v>1</v>
      </c>
      <c r="J153" s="9"/>
      <c r="K153" s="21"/>
      <c r="L153" s="21">
        <f>Source!U83</f>
        <v>0.72000000000000008</v>
      </c>
    </row>
    <row r="154" spans="1:22" ht="15" x14ac:dyDescent="0.25">
      <c r="A154" s="26"/>
      <c r="B154" s="26"/>
      <c r="C154" s="26"/>
      <c r="D154" s="26"/>
      <c r="E154" s="26"/>
      <c r="F154" s="26"/>
      <c r="G154" s="26"/>
      <c r="H154" s="26"/>
      <c r="I154" s="26"/>
      <c r="J154" s="54">
        <f>K150+K151+K152</f>
        <v>800.26</v>
      </c>
      <c r="K154" s="54"/>
      <c r="L154" s="27">
        <f>IF(Source!I83&lt;&gt;0, ROUND(J154/Source!I83, 2), 0)</f>
        <v>500.16</v>
      </c>
      <c r="P154" s="24">
        <f>J154</f>
        <v>800.26</v>
      </c>
    </row>
    <row r="156" spans="1:22" ht="15" x14ac:dyDescent="0.25">
      <c r="A156" s="59" t="str">
        <f>CONCATENATE("Итого по подразделу: ",IF(Source!G85&lt;&gt;"Новый подраздел", Source!G85, ""))</f>
        <v>Итого по подразделу: Водопровод</v>
      </c>
      <c r="B156" s="59"/>
      <c r="C156" s="59"/>
      <c r="D156" s="59"/>
      <c r="E156" s="59"/>
      <c r="F156" s="59"/>
      <c r="G156" s="59"/>
      <c r="H156" s="59"/>
      <c r="I156" s="59"/>
      <c r="J156" s="57">
        <f>SUM(P132:P155)</f>
        <v>3725.1099999999997</v>
      </c>
      <c r="K156" s="58"/>
      <c r="L156" s="28"/>
    </row>
    <row r="158" spans="1:22" hidden="1" x14ac:dyDescent="0.2"/>
    <row r="159" spans="1:22" ht="16.5" hidden="1" x14ac:dyDescent="0.25">
      <c r="A159" s="56" t="str">
        <f>CONCATENATE("Подраздел: ",IF(Source!G115&lt;&gt;"Новый подраздел", Source!G115, ""))</f>
        <v>Подраздел: Канализация</v>
      </c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</row>
    <row r="160" spans="1:22" hidden="1" x14ac:dyDescent="0.2"/>
    <row r="161" spans="1:22" ht="15" hidden="1" x14ac:dyDescent="0.25">
      <c r="A161" s="59" t="str">
        <f>CONCATENATE("Итого по подразделу: ",IF(Source!G123&lt;&gt;"Новый подраздел", Source!G123, ""))</f>
        <v>Итого по подразделу: Канализация</v>
      </c>
      <c r="B161" s="59"/>
      <c r="C161" s="59"/>
      <c r="D161" s="59"/>
      <c r="E161" s="59"/>
      <c r="F161" s="59"/>
      <c r="G161" s="59"/>
      <c r="H161" s="59"/>
      <c r="I161" s="59"/>
      <c r="J161" s="57">
        <f>SUM(P159:P160)</f>
        <v>0</v>
      </c>
      <c r="K161" s="58"/>
      <c r="L161" s="28"/>
    </row>
    <row r="162" spans="1:22" hidden="1" x14ac:dyDescent="0.2"/>
    <row r="164" spans="1:22" ht="15" x14ac:dyDescent="0.25">
      <c r="A164" s="59" t="str">
        <f>CONCATENATE("Итого по разделу: ",IF(Source!G153&lt;&gt;"Новый раздел", Source!G153, ""))</f>
        <v>Итого по разделу: 1. Система водоснабжения и водоотведение.</v>
      </c>
      <c r="B164" s="59"/>
      <c r="C164" s="59"/>
      <c r="D164" s="59"/>
      <c r="E164" s="59"/>
      <c r="F164" s="59"/>
      <c r="G164" s="59"/>
      <c r="H164" s="59"/>
      <c r="I164" s="59"/>
      <c r="J164" s="57">
        <f>SUM(P40:P163)</f>
        <v>56305.030000000006</v>
      </c>
      <c r="K164" s="58"/>
      <c r="L164" s="28"/>
    </row>
    <row r="167" spans="1:22" ht="16.5" x14ac:dyDescent="0.25">
      <c r="A167" s="56" t="str">
        <f>CONCATENATE("Раздел: ",IF(Source!G183&lt;&gt;"Новый раздел", Source!G183, ""))</f>
        <v>Раздел: 2. Внутренние сети отопления</v>
      </c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</row>
    <row r="168" spans="1:22" ht="71.25" x14ac:dyDescent="0.2">
      <c r="A168" s="18">
        <v>14</v>
      </c>
      <c r="B168" s="18">
        <v>14</v>
      </c>
      <c r="C168" s="18" t="str">
        <f>Source!F187</f>
        <v>1.21-2303-50-1/1</v>
      </c>
      <c r="D168" s="18" t="str">
        <f>Source!G187</f>
        <v>Техническое обслуживание  конвектора электрического настенного крепления, с механическим термостатом, мощность до 2,0 кВт/ Электрический конвектор</v>
      </c>
      <c r="E168" s="19" t="str">
        <f>Source!H187</f>
        <v>шт.</v>
      </c>
      <c r="F168" s="9">
        <f>Source!I187</f>
        <v>19</v>
      </c>
      <c r="G168" s="21"/>
      <c r="H168" s="20"/>
      <c r="I168" s="9"/>
      <c r="J168" s="9"/>
      <c r="K168" s="21"/>
      <c r="L168" s="21"/>
      <c r="Q168">
        <f>ROUND((Source!BZ187/100)*ROUND((Source!AF187*Source!AV187)*Source!I187, 2), 2)</f>
        <v>2299.5700000000002</v>
      </c>
      <c r="R168">
        <f>Source!X187</f>
        <v>2299.5700000000002</v>
      </c>
      <c r="S168">
        <f>ROUND((Source!CA187/100)*ROUND((Source!AF187*Source!AV187)*Source!I187, 2), 2)</f>
        <v>328.51</v>
      </c>
      <c r="T168">
        <f>Source!Y187</f>
        <v>328.51</v>
      </c>
      <c r="U168">
        <f>ROUND((175/100)*ROUND((Source!AE187*Source!AV187)*Source!I187, 2), 2)</f>
        <v>0</v>
      </c>
      <c r="V168">
        <f>ROUND((108/100)*ROUND(Source!CS187*Source!I187, 2), 2)</f>
        <v>0</v>
      </c>
    </row>
    <row r="169" spans="1:22" ht="14.25" x14ac:dyDescent="0.2">
      <c r="A169" s="18"/>
      <c r="B169" s="18"/>
      <c r="C169" s="18"/>
      <c r="D169" s="18" t="s">
        <v>738</v>
      </c>
      <c r="E169" s="19"/>
      <c r="F169" s="9"/>
      <c r="G169" s="21">
        <f>Source!AO187</f>
        <v>86.45</v>
      </c>
      <c r="H169" s="20" t="str">
        <f>Source!DG187</f>
        <v>*2</v>
      </c>
      <c r="I169" s="9">
        <f>Source!AV187</f>
        <v>1</v>
      </c>
      <c r="J169" s="9">
        <f>IF(Source!BA187&lt;&gt; 0, Source!BA187, 1)</f>
        <v>1</v>
      </c>
      <c r="K169" s="21">
        <f>Source!S187</f>
        <v>3285.1</v>
      </c>
      <c r="L169" s="21"/>
    </row>
    <row r="170" spans="1:22" ht="14.25" x14ac:dyDescent="0.2">
      <c r="A170" s="18"/>
      <c r="B170" s="18"/>
      <c r="C170" s="18"/>
      <c r="D170" s="18" t="s">
        <v>739</v>
      </c>
      <c r="E170" s="19"/>
      <c r="F170" s="9"/>
      <c r="G170" s="21">
        <f>Source!AM187</f>
        <v>0.23</v>
      </c>
      <c r="H170" s="20" t="str">
        <f>Source!DE187</f>
        <v>*2</v>
      </c>
      <c r="I170" s="9">
        <f>Source!AV187</f>
        <v>1</v>
      </c>
      <c r="J170" s="9">
        <f>IF(Source!BB187&lt;&gt; 0, Source!BB187, 1)</f>
        <v>1</v>
      </c>
      <c r="K170" s="21">
        <f>Source!Q187</f>
        <v>8.74</v>
      </c>
      <c r="L170" s="21"/>
    </row>
    <row r="171" spans="1:22" ht="14.25" x14ac:dyDescent="0.2">
      <c r="A171" s="18"/>
      <c r="B171" s="18"/>
      <c r="C171" s="18"/>
      <c r="D171" s="18" t="s">
        <v>741</v>
      </c>
      <c r="E171" s="19"/>
      <c r="F171" s="9"/>
      <c r="G171" s="21">
        <f>Source!AL187</f>
        <v>2.2000000000000002</v>
      </c>
      <c r="H171" s="20" t="str">
        <f>Source!DD187</f>
        <v>*2</v>
      </c>
      <c r="I171" s="9">
        <f>Source!AW187</f>
        <v>1</v>
      </c>
      <c r="J171" s="9">
        <f>IF(Source!BC187&lt;&gt; 0, Source!BC187, 1)</f>
        <v>1</v>
      </c>
      <c r="K171" s="21">
        <f>Source!P187</f>
        <v>83.6</v>
      </c>
      <c r="L171" s="21"/>
    </row>
    <row r="172" spans="1:22" ht="14.25" x14ac:dyDescent="0.2">
      <c r="A172" s="18"/>
      <c r="B172" s="18"/>
      <c r="C172" s="18"/>
      <c r="D172" s="18" t="s">
        <v>742</v>
      </c>
      <c r="E172" s="19" t="s">
        <v>743</v>
      </c>
      <c r="F172" s="9">
        <f>Source!AT187</f>
        <v>70</v>
      </c>
      <c r="G172" s="21"/>
      <c r="H172" s="20"/>
      <c r="I172" s="9"/>
      <c r="J172" s="9"/>
      <c r="K172" s="21">
        <f>SUM(R168:R171)</f>
        <v>2299.5700000000002</v>
      </c>
      <c r="L172" s="21"/>
    </row>
    <row r="173" spans="1:22" ht="14.25" x14ac:dyDescent="0.2">
      <c r="A173" s="18"/>
      <c r="B173" s="18"/>
      <c r="C173" s="18"/>
      <c r="D173" s="18" t="s">
        <v>744</v>
      </c>
      <c r="E173" s="19" t="s">
        <v>743</v>
      </c>
      <c r="F173" s="9">
        <f>Source!AU187</f>
        <v>10</v>
      </c>
      <c r="G173" s="21"/>
      <c r="H173" s="20"/>
      <c r="I173" s="9"/>
      <c r="J173" s="9"/>
      <c r="K173" s="21">
        <f>SUM(T168:T172)</f>
        <v>328.51</v>
      </c>
      <c r="L173" s="21"/>
    </row>
    <row r="174" spans="1:22" ht="14.25" x14ac:dyDescent="0.2">
      <c r="A174" s="18"/>
      <c r="B174" s="18"/>
      <c r="C174" s="18"/>
      <c r="D174" s="18" t="s">
        <v>746</v>
      </c>
      <c r="E174" s="19" t="s">
        <v>747</v>
      </c>
      <c r="F174" s="9">
        <f>Source!AQ187</f>
        <v>0.14000000000000001</v>
      </c>
      <c r="G174" s="21"/>
      <c r="H174" s="20" t="str">
        <f>Source!DI187</f>
        <v>*2</v>
      </c>
      <c r="I174" s="9">
        <f>Source!AV187</f>
        <v>1</v>
      </c>
      <c r="J174" s="9"/>
      <c r="K174" s="21"/>
      <c r="L174" s="21">
        <f>Source!U187</f>
        <v>5.32</v>
      </c>
    </row>
    <row r="175" spans="1:22" ht="15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J175" s="54">
        <f>K169+K170+K171+K172+K173</f>
        <v>6005.52</v>
      </c>
      <c r="K175" s="54"/>
      <c r="L175" s="27">
        <f>IF(Source!I187&lt;&gt;0, ROUND(J175/Source!I187, 2), 0)</f>
        <v>316.08</v>
      </c>
      <c r="P175" s="24">
        <f>J175</f>
        <v>6005.52</v>
      </c>
    </row>
    <row r="177" spans="1:22" ht="15" x14ac:dyDescent="0.25">
      <c r="A177" s="59" t="str">
        <f>CONCATENATE("Итого по разделу: ",IF(Source!G189&lt;&gt;"Новый раздел", Source!G189, ""))</f>
        <v>Итого по разделу: 2. Внутренние сети отопления</v>
      </c>
      <c r="B177" s="59"/>
      <c r="C177" s="59"/>
      <c r="D177" s="59"/>
      <c r="E177" s="59"/>
      <c r="F177" s="59"/>
      <c r="G177" s="59"/>
      <c r="H177" s="59"/>
      <c r="I177" s="59"/>
      <c r="J177" s="57">
        <f>SUM(P167:P176)</f>
        <v>6005.52</v>
      </c>
      <c r="K177" s="58"/>
      <c r="L177" s="28"/>
    </row>
    <row r="180" spans="1:22" ht="16.5" x14ac:dyDescent="0.25">
      <c r="A180" s="56" t="str">
        <f>CONCATENATE("Раздел: ",IF(Source!G219&lt;&gt;"Новый раздел", Source!G219, ""))</f>
        <v>Раздел: 3. Вентиляция и кондиционирование</v>
      </c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</row>
    <row r="182" spans="1:22" ht="16.5" x14ac:dyDescent="0.25">
      <c r="A182" s="56" t="str">
        <f>CONCATENATE("Подраздел: ",IF(Source!G223&lt;&gt;"Новый подраздел", Source!G223, ""))</f>
        <v>Подраздел: Вентиляция</v>
      </c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</row>
    <row r="183" spans="1:22" ht="42.75" x14ac:dyDescent="0.2">
      <c r="A183" s="18">
        <v>15</v>
      </c>
      <c r="B183" s="18">
        <v>15</v>
      </c>
      <c r="C183" s="18" t="str">
        <f>Source!F232</f>
        <v>1.18-2403-20-3/1</v>
      </c>
      <c r="D183" s="18" t="str">
        <f>Source!G232</f>
        <v>Техническое обслуживание вытяжных установок производительностью до 5000 м3/ч - ежеквартальное</v>
      </c>
      <c r="E183" s="19" t="str">
        <f>Source!H232</f>
        <v>установка</v>
      </c>
      <c r="F183" s="9">
        <f>Source!I232</f>
        <v>4</v>
      </c>
      <c r="G183" s="21"/>
      <c r="H183" s="20"/>
      <c r="I183" s="9"/>
      <c r="J183" s="9"/>
      <c r="K183" s="21"/>
      <c r="L183" s="21"/>
      <c r="Q183">
        <f>ROUND((Source!BZ232/100)*ROUND((Source!AF232*Source!AV232)*Source!I232, 2), 2)</f>
        <v>8844.14</v>
      </c>
      <c r="R183">
        <f>Source!X232</f>
        <v>8844.14</v>
      </c>
      <c r="S183">
        <f>ROUND((Source!CA232/100)*ROUND((Source!AF232*Source!AV232)*Source!I232, 2), 2)</f>
        <v>1263.45</v>
      </c>
      <c r="T183">
        <f>Source!Y232</f>
        <v>1263.45</v>
      </c>
      <c r="U183">
        <f>ROUND((175/100)*ROUND((Source!AE232*Source!AV232)*Source!I232, 2), 2)</f>
        <v>0</v>
      </c>
      <c r="V183">
        <f>ROUND((108/100)*ROUND(Source!CS232*Source!I232, 2), 2)</f>
        <v>0</v>
      </c>
    </row>
    <row r="184" spans="1:22" ht="14.25" x14ac:dyDescent="0.2">
      <c r="A184" s="18"/>
      <c r="B184" s="18"/>
      <c r="C184" s="18"/>
      <c r="D184" s="18" t="s">
        <v>738</v>
      </c>
      <c r="E184" s="19"/>
      <c r="F184" s="9"/>
      <c r="G184" s="21">
        <f>Source!AO232</f>
        <v>1579.31</v>
      </c>
      <c r="H184" s="20" t="str">
        <f>Source!DG232</f>
        <v>*2</v>
      </c>
      <c r="I184" s="9">
        <f>Source!AV232</f>
        <v>1</v>
      </c>
      <c r="J184" s="9">
        <f>IF(Source!BA232&lt;&gt; 0, Source!BA232, 1)</f>
        <v>1</v>
      </c>
      <c r="K184" s="21">
        <f>Source!S232</f>
        <v>12634.48</v>
      </c>
      <c r="L184" s="21"/>
    </row>
    <row r="185" spans="1:22" ht="14.25" x14ac:dyDescent="0.2">
      <c r="A185" s="18"/>
      <c r="B185" s="18"/>
      <c r="C185" s="18"/>
      <c r="D185" s="18" t="s">
        <v>741</v>
      </c>
      <c r="E185" s="19"/>
      <c r="F185" s="9"/>
      <c r="G185" s="21">
        <f>Source!AL232</f>
        <v>0.03</v>
      </c>
      <c r="H185" s="20" t="str">
        <f>Source!DD232</f>
        <v>*2</v>
      </c>
      <c r="I185" s="9">
        <f>Source!AW232</f>
        <v>1</v>
      </c>
      <c r="J185" s="9">
        <f>IF(Source!BC232&lt;&gt; 0, Source!BC232, 1)</f>
        <v>1</v>
      </c>
      <c r="K185" s="21">
        <f>Source!P232</f>
        <v>0.24</v>
      </c>
      <c r="L185" s="21"/>
    </row>
    <row r="186" spans="1:22" ht="14.25" x14ac:dyDescent="0.2">
      <c r="A186" s="18"/>
      <c r="B186" s="18"/>
      <c r="C186" s="18"/>
      <c r="D186" s="18" t="s">
        <v>742</v>
      </c>
      <c r="E186" s="19" t="s">
        <v>743</v>
      </c>
      <c r="F186" s="9">
        <f>Source!AT232</f>
        <v>70</v>
      </c>
      <c r="G186" s="21"/>
      <c r="H186" s="20"/>
      <c r="I186" s="9"/>
      <c r="J186" s="9"/>
      <c r="K186" s="21">
        <f>SUM(R183:R185)</f>
        <v>8844.14</v>
      </c>
      <c r="L186" s="21"/>
    </row>
    <row r="187" spans="1:22" ht="14.25" x14ac:dyDescent="0.2">
      <c r="A187" s="18"/>
      <c r="B187" s="18"/>
      <c r="C187" s="18"/>
      <c r="D187" s="18" t="s">
        <v>744</v>
      </c>
      <c r="E187" s="19" t="s">
        <v>743</v>
      </c>
      <c r="F187" s="9">
        <f>Source!AU232</f>
        <v>10</v>
      </c>
      <c r="G187" s="21"/>
      <c r="H187" s="20"/>
      <c r="I187" s="9"/>
      <c r="J187" s="9"/>
      <c r="K187" s="21">
        <f>SUM(T183:T186)</f>
        <v>1263.45</v>
      </c>
      <c r="L187" s="21"/>
    </row>
    <row r="188" spans="1:22" ht="14.25" x14ac:dyDescent="0.2">
      <c r="A188" s="18"/>
      <c r="B188" s="18"/>
      <c r="C188" s="18"/>
      <c r="D188" s="18" t="s">
        <v>746</v>
      </c>
      <c r="E188" s="19" t="s">
        <v>747</v>
      </c>
      <c r="F188" s="9">
        <f>Source!AQ232</f>
        <v>2.38</v>
      </c>
      <c r="G188" s="21"/>
      <c r="H188" s="20" t="str">
        <f>Source!DI232</f>
        <v>*2</v>
      </c>
      <c r="I188" s="9">
        <f>Source!AV232</f>
        <v>1</v>
      </c>
      <c r="J188" s="9"/>
      <c r="K188" s="21"/>
      <c r="L188" s="21">
        <f>Source!U232</f>
        <v>19.04</v>
      </c>
    </row>
    <row r="189" spans="1:22" ht="15" x14ac:dyDescent="0.25">
      <c r="A189" s="26"/>
      <c r="B189" s="26"/>
      <c r="C189" s="26"/>
      <c r="D189" s="26"/>
      <c r="E189" s="26"/>
      <c r="F189" s="26"/>
      <c r="G189" s="26"/>
      <c r="H189" s="26"/>
      <c r="I189" s="26"/>
      <c r="J189" s="54">
        <f>K184+K185+K186+K187</f>
        <v>22742.31</v>
      </c>
      <c r="K189" s="54"/>
      <c r="L189" s="27">
        <f>IF(Source!I232&lt;&gt;0, ROUND(J189/Source!I232, 2), 0)</f>
        <v>5685.58</v>
      </c>
      <c r="P189" s="24">
        <f>J189</f>
        <v>22742.31</v>
      </c>
    </row>
    <row r="190" spans="1:22" ht="57" x14ac:dyDescent="0.2">
      <c r="A190" s="18">
        <v>16</v>
      </c>
      <c r="B190" s="18">
        <v>16</v>
      </c>
      <c r="C190" s="18" t="str">
        <f>Source!F235</f>
        <v>1.18-2303-6-3/1</v>
      </c>
      <c r="D190" s="18" t="str">
        <f>Source!G235</f>
        <v>Техническое обслуживание тепловых завес вертикальных с водяным теплообменником для проемов до 6 м, высота завесы до 2,5 м</v>
      </c>
      <c r="E190" s="19" t="str">
        <f>Source!H235</f>
        <v>шт.</v>
      </c>
      <c r="F190" s="9">
        <f>Source!I235</f>
        <v>4</v>
      </c>
      <c r="G190" s="21"/>
      <c r="H190" s="20"/>
      <c r="I190" s="9"/>
      <c r="J190" s="9"/>
      <c r="K190" s="21"/>
      <c r="L190" s="21"/>
      <c r="Q190">
        <f>ROUND((Source!BZ235/100)*ROUND((Source!AF235*Source!AV235)*Source!I235, 2), 2)</f>
        <v>11079.43</v>
      </c>
      <c r="R190">
        <f>Source!X235</f>
        <v>11079.43</v>
      </c>
      <c r="S190">
        <f>ROUND((Source!CA235/100)*ROUND((Source!AF235*Source!AV235)*Source!I235, 2), 2)</f>
        <v>1582.78</v>
      </c>
      <c r="T190">
        <f>Source!Y235</f>
        <v>1582.78</v>
      </c>
      <c r="U190">
        <f>ROUND((175/100)*ROUND((Source!AE235*Source!AV235)*Source!I235, 2), 2)</f>
        <v>2.1</v>
      </c>
      <c r="V190">
        <f>ROUND((108/100)*ROUND(Source!CS235*Source!I235, 2), 2)</f>
        <v>1.3</v>
      </c>
    </row>
    <row r="191" spans="1:22" ht="14.25" x14ac:dyDescent="0.2">
      <c r="A191" s="18"/>
      <c r="B191" s="18"/>
      <c r="C191" s="18"/>
      <c r="D191" s="18" t="s">
        <v>738</v>
      </c>
      <c r="E191" s="19"/>
      <c r="F191" s="9"/>
      <c r="G191" s="21">
        <f>Source!AO235</f>
        <v>1978.47</v>
      </c>
      <c r="H191" s="20" t="str">
        <f>Source!DG235</f>
        <v>*2</v>
      </c>
      <c r="I191" s="9">
        <f>Source!AV235</f>
        <v>1</v>
      </c>
      <c r="J191" s="9">
        <f>IF(Source!BA235&lt;&gt; 0, Source!BA235, 1)</f>
        <v>1</v>
      </c>
      <c r="K191" s="21">
        <f>Source!S235</f>
        <v>15827.76</v>
      </c>
      <c r="L191" s="21"/>
    </row>
    <row r="192" spans="1:22" ht="14.25" x14ac:dyDescent="0.2">
      <c r="A192" s="18"/>
      <c r="B192" s="18"/>
      <c r="C192" s="18"/>
      <c r="D192" s="18" t="s">
        <v>739</v>
      </c>
      <c r="E192" s="19"/>
      <c r="F192" s="9"/>
      <c r="G192" s="21">
        <f>Source!AM235</f>
        <v>10.199999999999999</v>
      </c>
      <c r="H192" s="20" t="str">
        <f>Source!DE235</f>
        <v>*2</v>
      </c>
      <c r="I192" s="9">
        <f>Source!AV235</f>
        <v>1</v>
      </c>
      <c r="J192" s="9">
        <f>IF(Source!BB235&lt;&gt; 0, Source!BB235, 1)</f>
        <v>1</v>
      </c>
      <c r="K192" s="21">
        <f>Source!Q235</f>
        <v>81.599999999999994</v>
      </c>
      <c r="L192" s="21"/>
    </row>
    <row r="193" spans="1:22" ht="14.25" x14ac:dyDescent="0.2">
      <c r="A193" s="18"/>
      <c r="B193" s="18"/>
      <c r="C193" s="18"/>
      <c r="D193" s="18" t="s">
        <v>740</v>
      </c>
      <c r="E193" s="19"/>
      <c r="F193" s="9"/>
      <c r="G193" s="21">
        <f>Source!AN235</f>
        <v>0.15</v>
      </c>
      <c r="H193" s="20" t="str">
        <f>Source!DF235</f>
        <v>*2</v>
      </c>
      <c r="I193" s="9">
        <f>Source!AV235</f>
        <v>1</v>
      </c>
      <c r="J193" s="9">
        <f>IF(Source!BS235&lt;&gt; 0, Source!BS235, 1)</f>
        <v>1</v>
      </c>
      <c r="K193" s="23">
        <f>Source!R235</f>
        <v>1.2</v>
      </c>
      <c r="L193" s="21"/>
    </row>
    <row r="194" spans="1:22" ht="14.25" x14ac:dyDescent="0.2">
      <c r="A194" s="18"/>
      <c r="B194" s="18"/>
      <c r="C194" s="18"/>
      <c r="D194" s="18" t="s">
        <v>741</v>
      </c>
      <c r="E194" s="19"/>
      <c r="F194" s="9"/>
      <c r="G194" s="21">
        <f>Source!AL235</f>
        <v>2.83</v>
      </c>
      <c r="H194" s="20" t="str">
        <f>Source!DD235</f>
        <v>*2</v>
      </c>
      <c r="I194" s="9">
        <f>Source!AW235</f>
        <v>1</v>
      </c>
      <c r="J194" s="9">
        <f>IF(Source!BC235&lt;&gt; 0, Source!BC235, 1)</f>
        <v>1</v>
      </c>
      <c r="K194" s="21">
        <f>Source!P235</f>
        <v>22.64</v>
      </c>
      <c r="L194" s="21"/>
    </row>
    <row r="195" spans="1:22" ht="14.25" x14ac:dyDescent="0.2">
      <c r="A195" s="18"/>
      <c r="B195" s="18"/>
      <c r="C195" s="18"/>
      <c r="D195" s="18" t="s">
        <v>742</v>
      </c>
      <c r="E195" s="19" t="s">
        <v>743</v>
      </c>
      <c r="F195" s="9">
        <f>Source!AT235</f>
        <v>70</v>
      </c>
      <c r="G195" s="21"/>
      <c r="H195" s="20"/>
      <c r="I195" s="9"/>
      <c r="J195" s="9"/>
      <c r="K195" s="21">
        <f>SUM(R190:R194)</f>
        <v>11079.43</v>
      </c>
      <c r="L195" s="21"/>
    </row>
    <row r="196" spans="1:22" ht="14.25" x14ac:dyDescent="0.2">
      <c r="A196" s="18"/>
      <c r="B196" s="18"/>
      <c r="C196" s="18"/>
      <c r="D196" s="18" t="s">
        <v>744</v>
      </c>
      <c r="E196" s="19" t="s">
        <v>743</v>
      </c>
      <c r="F196" s="9">
        <f>Source!AU235</f>
        <v>10</v>
      </c>
      <c r="G196" s="21"/>
      <c r="H196" s="20"/>
      <c r="I196" s="9"/>
      <c r="J196" s="9"/>
      <c r="K196" s="21">
        <f>SUM(T190:T195)</f>
        <v>1582.78</v>
      </c>
      <c r="L196" s="21"/>
    </row>
    <row r="197" spans="1:22" ht="14.25" x14ac:dyDescent="0.2">
      <c r="A197" s="18"/>
      <c r="B197" s="18"/>
      <c r="C197" s="18"/>
      <c r="D197" s="18" t="s">
        <v>745</v>
      </c>
      <c r="E197" s="19" t="s">
        <v>743</v>
      </c>
      <c r="F197" s="9">
        <f>108</f>
        <v>108</v>
      </c>
      <c r="G197" s="21"/>
      <c r="H197" s="20"/>
      <c r="I197" s="9"/>
      <c r="J197" s="9"/>
      <c r="K197" s="21">
        <f>SUM(V190:V196)</f>
        <v>1.3</v>
      </c>
      <c r="L197" s="21"/>
    </row>
    <row r="198" spans="1:22" ht="14.25" x14ac:dyDescent="0.2">
      <c r="A198" s="18"/>
      <c r="B198" s="18"/>
      <c r="C198" s="18"/>
      <c r="D198" s="18" t="s">
        <v>746</v>
      </c>
      <c r="E198" s="19" t="s">
        <v>747</v>
      </c>
      <c r="F198" s="9">
        <f>Source!AQ235</f>
        <v>3.01</v>
      </c>
      <c r="G198" s="21"/>
      <c r="H198" s="20" t="str">
        <f>Source!DI235</f>
        <v>*2</v>
      </c>
      <c r="I198" s="9">
        <f>Source!AV235</f>
        <v>1</v>
      </c>
      <c r="J198" s="9"/>
      <c r="K198" s="21"/>
      <c r="L198" s="21">
        <f>Source!U235</f>
        <v>24.08</v>
      </c>
    </row>
    <row r="199" spans="1:22" ht="15" x14ac:dyDescent="0.25">
      <c r="A199" s="26"/>
      <c r="B199" s="26"/>
      <c r="C199" s="26"/>
      <c r="D199" s="26"/>
      <c r="E199" s="26"/>
      <c r="F199" s="26"/>
      <c r="G199" s="26"/>
      <c r="H199" s="26"/>
      <c r="I199" s="26"/>
      <c r="J199" s="54">
        <f>K191+K192+K194+K195+K196+K197</f>
        <v>28595.51</v>
      </c>
      <c r="K199" s="54"/>
      <c r="L199" s="27">
        <f>IF(Source!I235&lt;&gt;0, ROUND(J199/Source!I235, 2), 0)</f>
        <v>7148.88</v>
      </c>
      <c r="P199" s="24">
        <f>J199</f>
        <v>28595.51</v>
      </c>
    </row>
    <row r="201" spans="1:22" ht="15" x14ac:dyDescent="0.25">
      <c r="A201" s="59" t="str">
        <f>CONCATENATE("Итого по подразделу: ",IF(Source!G237&lt;&gt;"Новый подраздел", Source!G237, ""))</f>
        <v>Итого по подразделу: Вентиляция</v>
      </c>
      <c r="B201" s="59"/>
      <c r="C201" s="59"/>
      <c r="D201" s="59"/>
      <c r="E201" s="59"/>
      <c r="F201" s="59"/>
      <c r="G201" s="59"/>
      <c r="H201" s="59"/>
      <c r="I201" s="59"/>
      <c r="J201" s="57">
        <f>SUM(P182:P200)</f>
        <v>51337.82</v>
      </c>
      <c r="K201" s="58"/>
      <c r="L201" s="28"/>
    </row>
    <row r="204" spans="1:22" ht="16.5" x14ac:dyDescent="0.25">
      <c r="A204" s="56" t="str">
        <f>CONCATENATE("Подраздел: ",IF(Source!G267&lt;&gt;"Новый подраздел", Source!G267, ""))</f>
        <v>Подраздел: Холодоснабжение</v>
      </c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</row>
    <row r="205" spans="1:22" ht="42.75" x14ac:dyDescent="0.2">
      <c r="A205" s="18">
        <v>17</v>
      </c>
      <c r="B205" s="18">
        <v>17</v>
      </c>
      <c r="C205" s="18" t="str">
        <f>Source!F272</f>
        <v>1.18-2403-18-3/1</v>
      </c>
      <c r="D205" s="18" t="str">
        <f>Source!G272</f>
        <v>Техническое обслуживание наружных блоков сплит систем мощностью до 10 кВт - полугодовое</v>
      </c>
      <c r="E205" s="19" t="str">
        <f>Source!H272</f>
        <v>1 блок</v>
      </c>
      <c r="F205" s="9">
        <f>Source!I272</f>
        <v>8</v>
      </c>
      <c r="G205" s="21"/>
      <c r="H205" s="20"/>
      <c r="I205" s="9"/>
      <c r="J205" s="9"/>
      <c r="K205" s="21"/>
      <c r="L205" s="21"/>
      <c r="Q205">
        <f>ROUND((Source!BZ272/100)*ROUND((Source!AF272*Source!AV272)*Source!I272, 2), 2)</f>
        <v>9215.75</v>
      </c>
      <c r="R205">
        <f>Source!X272</f>
        <v>9215.75</v>
      </c>
      <c r="S205">
        <f>ROUND((Source!CA272/100)*ROUND((Source!AF272*Source!AV272)*Source!I272, 2), 2)</f>
        <v>1316.54</v>
      </c>
      <c r="T205">
        <f>Source!Y272</f>
        <v>1316.54</v>
      </c>
      <c r="U205">
        <f>ROUND((175/100)*ROUND((Source!AE272*Source!AV272)*Source!I272, 2), 2)</f>
        <v>0.7</v>
      </c>
      <c r="V205">
        <f>ROUND((108/100)*ROUND(Source!CS272*Source!I272, 2), 2)</f>
        <v>0.43</v>
      </c>
    </row>
    <row r="206" spans="1:22" ht="14.25" x14ac:dyDescent="0.2">
      <c r="A206" s="18"/>
      <c r="B206" s="18"/>
      <c r="C206" s="18"/>
      <c r="D206" s="18" t="s">
        <v>738</v>
      </c>
      <c r="E206" s="19"/>
      <c r="F206" s="9"/>
      <c r="G206" s="21">
        <f>Source!AO272</f>
        <v>1645.67</v>
      </c>
      <c r="H206" s="20" t="str">
        <f>Source!DG272</f>
        <v/>
      </c>
      <c r="I206" s="9">
        <f>Source!AV272</f>
        <v>1</v>
      </c>
      <c r="J206" s="9">
        <f>IF(Source!BA272&lt;&gt; 0, Source!BA272, 1)</f>
        <v>1</v>
      </c>
      <c r="K206" s="21">
        <f>Source!S272</f>
        <v>13165.36</v>
      </c>
      <c r="L206" s="21"/>
    </row>
    <row r="207" spans="1:22" ht="14.25" x14ac:dyDescent="0.2">
      <c r="A207" s="18"/>
      <c r="B207" s="18"/>
      <c r="C207" s="18"/>
      <c r="D207" s="18" t="s">
        <v>739</v>
      </c>
      <c r="E207" s="19"/>
      <c r="F207" s="9"/>
      <c r="G207" s="21">
        <f>Source!AM272</f>
        <v>3.49</v>
      </c>
      <c r="H207" s="20" t="str">
        <f>Source!DE272</f>
        <v/>
      </c>
      <c r="I207" s="9">
        <f>Source!AV272</f>
        <v>1</v>
      </c>
      <c r="J207" s="9">
        <f>IF(Source!BB272&lt;&gt; 0, Source!BB272, 1)</f>
        <v>1</v>
      </c>
      <c r="K207" s="21">
        <f>Source!Q272</f>
        <v>27.92</v>
      </c>
      <c r="L207" s="21"/>
    </row>
    <row r="208" spans="1:22" ht="14.25" x14ac:dyDescent="0.2">
      <c r="A208" s="18"/>
      <c r="B208" s="18"/>
      <c r="C208" s="18"/>
      <c r="D208" s="18" t="s">
        <v>740</v>
      </c>
      <c r="E208" s="19"/>
      <c r="F208" s="9"/>
      <c r="G208" s="21">
        <f>Source!AN272</f>
        <v>0.05</v>
      </c>
      <c r="H208" s="20" t="str">
        <f>Source!DF272</f>
        <v/>
      </c>
      <c r="I208" s="9">
        <f>Source!AV272</f>
        <v>1</v>
      </c>
      <c r="J208" s="9">
        <f>IF(Source!BS272&lt;&gt; 0, Source!BS272, 1)</f>
        <v>1</v>
      </c>
      <c r="K208" s="23">
        <f>Source!R272</f>
        <v>0.4</v>
      </c>
      <c r="L208" s="21"/>
    </row>
    <row r="209" spans="1:22" ht="14.25" x14ac:dyDescent="0.2">
      <c r="A209" s="18"/>
      <c r="B209" s="18"/>
      <c r="C209" s="18"/>
      <c r="D209" s="18" t="s">
        <v>741</v>
      </c>
      <c r="E209" s="19"/>
      <c r="F209" s="9"/>
      <c r="G209" s="21">
        <f>Source!AL272</f>
        <v>0.94</v>
      </c>
      <c r="H209" s="20" t="str">
        <f>Source!DD272</f>
        <v/>
      </c>
      <c r="I209" s="9">
        <f>Source!AW272</f>
        <v>1</v>
      </c>
      <c r="J209" s="9">
        <f>IF(Source!BC272&lt;&gt; 0, Source!BC272, 1)</f>
        <v>1</v>
      </c>
      <c r="K209" s="21">
        <f>Source!P272</f>
        <v>7.52</v>
      </c>
      <c r="L209" s="21"/>
    </row>
    <row r="210" spans="1:22" ht="14.25" x14ac:dyDescent="0.2">
      <c r="A210" s="18"/>
      <c r="B210" s="18"/>
      <c r="C210" s="18"/>
      <c r="D210" s="18" t="s">
        <v>742</v>
      </c>
      <c r="E210" s="19" t="s">
        <v>743</v>
      </c>
      <c r="F210" s="9">
        <f>Source!AT272</f>
        <v>70</v>
      </c>
      <c r="G210" s="21"/>
      <c r="H210" s="20"/>
      <c r="I210" s="9"/>
      <c r="J210" s="9"/>
      <c r="K210" s="21">
        <f>SUM(R205:R209)</f>
        <v>9215.75</v>
      </c>
      <c r="L210" s="21"/>
    </row>
    <row r="211" spans="1:22" ht="14.25" x14ac:dyDescent="0.2">
      <c r="A211" s="18"/>
      <c r="B211" s="18"/>
      <c r="C211" s="18"/>
      <c r="D211" s="18" t="s">
        <v>744</v>
      </c>
      <c r="E211" s="19" t="s">
        <v>743</v>
      </c>
      <c r="F211" s="9">
        <f>Source!AU272</f>
        <v>10</v>
      </c>
      <c r="G211" s="21"/>
      <c r="H211" s="20"/>
      <c r="I211" s="9"/>
      <c r="J211" s="9"/>
      <c r="K211" s="21">
        <f>SUM(T205:T210)</f>
        <v>1316.54</v>
      </c>
      <c r="L211" s="21"/>
    </row>
    <row r="212" spans="1:22" ht="14.25" x14ac:dyDescent="0.2">
      <c r="A212" s="18"/>
      <c r="B212" s="18"/>
      <c r="C212" s="18"/>
      <c r="D212" s="18" t="s">
        <v>745</v>
      </c>
      <c r="E212" s="19" t="s">
        <v>743</v>
      </c>
      <c r="F212" s="9">
        <f>108</f>
        <v>108</v>
      </c>
      <c r="G212" s="21"/>
      <c r="H212" s="20"/>
      <c r="I212" s="9"/>
      <c r="J212" s="9"/>
      <c r="K212" s="21">
        <f>SUM(V205:V211)</f>
        <v>0.43</v>
      </c>
      <c r="L212" s="21"/>
    </row>
    <row r="213" spans="1:22" ht="14.25" x14ac:dyDescent="0.2">
      <c r="A213" s="18"/>
      <c r="B213" s="18"/>
      <c r="C213" s="18"/>
      <c r="D213" s="18" t="s">
        <v>746</v>
      </c>
      <c r="E213" s="19" t="s">
        <v>747</v>
      </c>
      <c r="F213" s="9">
        <f>Source!AQ272</f>
        <v>2.48</v>
      </c>
      <c r="G213" s="21"/>
      <c r="H213" s="20" t="str">
        <f>Source!DI272</f>
        <v/>
      </c>
      <c r="I213" s="9">
        <f>Source!AV272</f>
        <v>1</v>
      </c>
      <c r="J213" s="9"/>
      <c r="K213" s="21"/>
      <c r="L213" s="21">
        <f>Source!U272</f>
        <v>19.84</v>
      </c>
    </row>
    <row r="214" spans="1:22" ht="15" x14ac:dyDescent="0.25">
      <c r="A214" s="26"/>
      <c r="B214" s="26"/>
      <c r="C214" s="26"/>
      <c r="D214" s="26"/>
      <c r="E214" s="26"/>
      <c r="F214" s="26"/>
      <c r="G214" s="26"/>
      <c r="H214" s="26"/>
      <c r="I214" s="26"/>
      <c r="J214" s="54">
        <f>K206+K207+K209+K210+K211+K212</f>
        <v>23733.520000000004</v>
      </c>
      <c r="K214" s="54"/>
      <c r="L214" s="27">
        <f>IF(Source!I272&lt;&gt;0, ROUND(J214/Source!I272, 2), 0)</f>
        <v>2966.69</v>
      </c>
      <c r="P214" s="24">
        <f>J214</f>
        <v>23733.520000000004</v>
      </c>
    </row>
    <row r="215" spans="1:22" ht="42.75" x14ac:dyDescent="0.2">
      <c r="A215" s="18">
        <v>18</v>
      </c>
      <c r="B215" s="18">
        <v>18</v>
      </c>
      <c r="C215" s="18" t="str">
        <f>Source!F274</f>
        <v>1.18-2403-19-5/1</v>
      </c>
      <c r="D215" s="18" t="str">
        <f>Source!G274</f>
        <v>Техническое обслуживание внутренних настенных блоков сплит систем мощностью до 7 кВт - полугодовое</v>
      </c>
      <c r="E215" s="19" t="str">
        <f>Source!H274</f>
        <v>1 блок</v>
      </c>
      <c r="F215" s="9">
        <f>Source!I274</f>
        <v>8</v>
      </c>
      <c r="G215" s="21"/>
      <c r="H215" s="20"/>
      <c r="I215" s="9"/>
      <c r="J215" s="9"/>
      <c r="K215" s="21"/>
      <c r="L215" s="21"/>
      <c r="Q215">
        <f>ROUND((Source!BZ274/100)*ROUND((Source!AF274*Source!AV274)*Source!I274, 2), 2)</f>
        <v>5276.77</v>
      </c>
      <c r="R215">
        <f>Source!X274</f>
        <v>5276.77</v>
      </c>
      <c r="S215">
        <f>ROUND((Source!CA274/100)*ROUND((Source!AF274*Source!AV274)*Source!I274, 2), 2)</f>
        <v>753.82</v>
      </c>
      <c r="T215">
        <f>Source!Y274</f>
        <v>753.82</v>
      </c>
      <c r="U215">
        <f>ROUND((175/100)*ROUND((Source!AE274*Source!AV274)*Source!I274, 2), 2)</f>
        <v>0.28000000000000003</v>
      </c>
      <c r="V215">
        <f>ROUND((108/100)*ROUND(Source!CS274*Source!I274, 2), 2)</f>
        <v>0.17</v>
      </c>
    </row>
    <row r="216" spans="1:22" ht="14.25" x14ac:dyDescent="0.2">
      <c r="A216" s="18"/>
      <c r="B216" s="18"/>
      <c r="C216" s="18"/>
      <c r="D216" s="18" t="s">
        <v>738</v>
      </c>
      <c r="E216" s="19"/>
      <c r="F216" s="9"/>
      <c r="G216" s="21">
        <f>Source!AO274</f>
        <v>942.28</v>
      </c>
      <c r="H216" s="20" t="str">
        <f>Source!DG274</f>
        <v/>
      </c>
      <c r="I216" s="9">
        <f>Source!AV274</f>
        <v>1</v>
      </c>
      <c r="J216" s="9">
        <f>IF(Source!BA274&lt;&gt; 0, Source!BA274, 1)</f>
        <v>1</v>
      </c>
      <c r="K216" s="21">
        <f>Source!S274</f>
        <v>7538.24</v>
      </c>
      <c r="L216" s="21"/>
    </row>
    <row r="217" spans="1:22" ht="14.25" x14ac:dyDescent="0.2">
      <c r="A217" s="18"/>
      <c r="B217" s="18"/>
      <c r="C217" s="18"/>
      <c r="D217" s="18" t="s">
        <v>739</v>
      </c>
      <c r="E217" s="19"/>
      <c r="F217" s="9"/>
      <c r="G217" s="21">
        <f>Source!AM274</f>
        <v>1.79</v>
      </c>
      <c r="H217" s="20" t="str">
        <f>Source!DE274</f>
        <v/>
      </c>
      <c r="I217" s="9">
        <f>Source!AV274</f>
        <v>1</v>
      </c>
      <c r="J217" s="9">
        <f>IF(Source!BB274&lt;&gt; 0, Source!BB274, 1)</f>
        <v>1</v>
      </c>
      <c r="K217" s="21">
        <f>Source!Q274</f>
        <v>14.32</v>
      </c>
      <c r="L217" s="21"/>
    </row>
    <row r="218" spans="1:22" ht="14.25" x14ac:dyDescent="0.2">
      <c r="A218" s="18"/>
      <c r="B218" s="18"/>
      <c r="C218" s="18"/>
      <c r="D218" s="18" t="s">
        <v>740</v>
      </c>
      <c r="E218" s="19"/>
      <c r="F218" s="9"/>
      <c r="G218" s="21">
        <f>Source!AN274</f>
        <v>0.02</v>
      </c>
      <c r="H218" s="20" t="str">
        <f>Source!DF274</f>
        <v/>
      </c>
      <c r="I218" s="9">
        <f>Source!AV274</f>
        <v>1</v>
      </c>
      <c r="J218" s="9">
        <f>IF(Source!BS274&lt;&gt; 0, Source!BS274, 1)</f>
        <v>1</v>
      </c>
      <c r="K218" s="23">
        <f>Source!R274</f>
        <v>0.16</v>
      </c>
      <c r="L218" s="21"/>
    </row>
    <row r="219" spans="1:22" ht="14.25" x14ac:dyDescent="0.2">
      <c r="A219" s="18"/>
      <c r="B219" s="18"/>
      <c r="C219" s="18"/>
      <c r="D219" s="18" t="s">
        <v>741</v>
      </c>
      <c r="E219" s="19"/>
      <c r="F219" s="9"/>
      <c r="G219" s="21">
        <f>Source!AL274</f>
        <v>0.74</v>
      </c>
      <c r="H219" s="20" t="str">
        <f>Source!DD274</f>
        <v/>
      </c>
      <c r="I219" s="9">
        <f>Source!AW274</f>
        <v>1</v>
      </c>
      <c r="J219" s="9">
        <f>IF(Source!BC274&lt;&gt; 0, Source!BC274, 1)</f>
        <v>1</v>
      </c>
      <c r="K219" s="21">
        <f>Source!P274</f>
        <v>5.92</v>
      </c>
      <c r="L219" s="21"/>
    </row>
    <row r="220" spans="1:22" ht="14.25" x14ac:dyDescent="0.2">
      <c r="A220" s="18"/>
      <c r="B220" s="18"/>
      <c r="C220" s="18"/>
      <c r="D220" s="18" t="s">
        <v>742</v>
      </c>
      <c r="E220" s="19" t="s">
        <v>743</v>
      </c>
      <c r="F220" s="9">
        <f>Source!AT274</f>
        <v>70</v>
      </c>
      <c r="G220" s="21"/>
      <c r="H220" s="20"/>
      <c r="I220" s="9"/>
      <c r="J220" s="9"/>
      <c r="K220" s="21">
        <f>SUM(R215:R219)</f>
        <v>5276.77</v>
      </c>
      <c r="L220" s="21"/>
    </row>
    <row r="221" spans="1:22" ht="14.25" x14ac:dyDescent="0.2">
      <c r="A221" s="18"/>
      <c r="B221" s="18"/>
      <c r="C221" s="18"/>
      <c r="D221" s="18" t="s">
        <v>744</v>
      </c>
      <c r="E221" s="19" t="s">
        <v>743</v>
      </c>
      <c r="F221" s="9">
        <f>Source!AU274</f>
        <v>10</v>
      </c>
      <c r="G221" s="21"/>
      <c r="H221" s="20"/>
      <c r="I221" s="9"/>
      <c r="J221" s="9"/>
      <c r="K221" s="21">
        <f>SUM(T215:T220)</f>
        <v>753.82</v>
      </c>
      <c r="L221" s="21"/>
    </row>
    <row r="222" spans="1:22" ht="14.25" x14ac:dyDescent="0.2">
      <c r="A222" s="18"/>
      <c r="B222" s="18"/>
      <c r="C222" s="18"/>
      <c r="D222" s="18" t="s">
        <v>745</v>
      </c>
      <c r="E222" s="19" t="s">
        <v>743</v>
      </c>
      <c r="F222" s="9">
        <f>108</f>
        <v>108</v>
      </c>
      <c r="G222" s="21"/>
      <c r="H222" s="20"/>
      <c r="I222" s="9"/>
      <c r="J222" s="9"/>
      <c r="K222" s="21">
        <f>SUM(V215:V221)</f>
        <v>0.17</v>
      </c>
      <c r="L222" s="21"/>
    </row>
    <row r="223" spans="1:22" ht="14.25" x14ac:dyDescent="0.2">
      <c r="A223" s="18"/>
      <c r="B223" s="18"/>
      <c r="C223" s="18"/>
      <c r="D223" s="18" t="s">
        <v>746</v>
      </c>
      <c r="E223" s="19" t="s">
        <v>747</v>
      </c>
      <c r="F223" s="9">
        <f>Source!AQ274</f>
        <v>1.42</v>
      </c>
      <c r="G223" s="21"/>
      <c r="H223" s="20" t="str">
        <f>Source!DI274</f>
        <v/>
      </c>
      <c r="I223" s="9">
        <f>Source!AV274</f>
        <v>1</v>
      </c>
      <c r="J223" s="9"/>
      <c r="K223" s="21"/>
      <c r="L223" s="21">
        <f>Source!U274</f>
        <v>11.36</v>
      </c>
    </row>
    <row r="224" spans="1:22" ht="15" x14ac:dyDescent="0.25">
      <c r="A224" s="26"/>
      <c r="B224" s="26"/>
      <c r="C224" s="26"/>
      <c r="D224" s="26"/>
      <c r="E224" s="26"/>
      <c r="F224" s="26"/>
      <c r="G224" s="26"/>
      <c r="H224" s="26"/>
      <c r="I224" s="26"/>
      <c r="J224" s="54">
        <f>K216+K217+K219+K220+K221+K222</f>
        <v>13589.24</v>
      </c>
      <c r="K224" s="54"/>
      <c r="L224" s="27">
        <f>IF(Source!I274&lt;&gt;0, ROUND(J224/Source!I274, 2), 0)</f>
        <v>1698.66</v>
      </c>
      <c r="P224" s="24">
        <f>J224</f>
        <v>13589.24</v>
      </c>
    </row>
    <row r="226" spans="1:22" ht="15" x14ac:dyDescent="0.25">
      <c r="A226" s="59" t="str">
        <f>CONCATENATE("Итого по подразделу: ",IF(Source!G276&lt;&gt;"Новый подраздел", Source!G276, ""))</f>
        <v>Итого по подразделу: Холодоснабжение</v>
      </c>
      <c r="B226" s="59"/>
      <c r="C226" s="59"/>
      <c r="D226" s="59"/>
      <c r="E226" s="59"/>
      <c r="F226" s="59"/>
      <c r="G226" s="59"/>
      <c r="H226" s="59"/>
      <c r="I226" s="59"/>
      <c r="J226" s="57">
        <f>SUM(P204:P225)</f>
        <v>37322.76</v>
      </c>
      <c r="K226" s="58"/>
      <c r="L226" s="28"/>
    </row>
    <row r="229" spans="1:22" ht="15" x14ac:dyDescent="0.25">
      <c r="A229" s="59" t="str">
        <f>CONCATENATE("Итого по разделу: ",IF(Source!G306&lt;&gt;"Новый раздел", Source!G306, ""))</f>
        <v>Итого по разделу: 3. Вентиляция и кондиционирование</v>
      </c>
      <c r="B229" s="59"/>
      <c r="C229" s="59"/>
      <c r="D229" s="59"/>
      <c r="E229" s="59"/>
      <c r="F229" s="59"/>
      <c r="G229" s="59"/>
      <c r="H229" s="59"/>
      <c r="I229" s="59"/>
      <c r="J229" s="57">
        <f>SUM(P180:P228)</f>
        <v>88660.58</v>
      </c>
      <c r="K229" s="58"/>
      <c r="L229" s="28"/>
    </row>
    <row r="232" spans="1:22" ht="16.5" x14ac:dyDescent="0.25">
      <c r="A232" s="56" t="str">
        <f>CONCATENATE("Раздел: ",IF(Source!G336&lt;&gt;"Новый раздел", Source!G336, ""))</f>
        <v>Раздел: 4. Система электроснабжения</v>
      </c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</row>
    <row r="234" spans="1:22" ht="16.5" x14ac:dyDescent="0.25">
      <c r="A234" s="56" t="str">
        <f>CONCATENATE("Подраздел: ",IF(Source!G340&lt;&gt;"Новый подраздел", Source!G340, ""))</f>
        <v>Подраздел: Силовое электрооборудование</v>
      </c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</row>
    <row r="235" spans="1:22" ht="57" x14ac:dyDescent="0.2">
      <c r="A235" s="18">
        <v>19</v>
      </c>
      <c r="B235" s="18">
        <v>19</v>
      </c>
      <c r="C235" s="18" t="str">
        <f>Source!F344</f>
        <v>1.21-2203-2-5/1</v>
      </c>
      <c r="D235" s="18" t="str">
        <f>Source!G344</f>
        <v>Техническое обслуживание силового распределительного пункта с установочными автоматами, число групп 12 / ЩРВ</v>
      </c>
      <c r="E235" s="19" t="str">
        <f>Source!H344</f>
        <v>шт.</v>
      </c>
      <c r="F235" s="9">
        <f>Source!I344</f>
        <v>2</v>
      </c>
      <c r="G235" s="21"/>
      <c r="H235" s="20"/>
      <c r="I235" s="9"/>
      <c r="J235" s="9"/>
      <c r="K235" s="21"/>
      <c r="L235" s="21"/>
      <c r="Q235">
        <f>ROUND((Source!BZ344/100)*ROUND((Source!AF344*Source!AV344)*Source!I344, 2), 2)</f>
        <v>20747.66</v>
      </c>
      <c r="R235">
        <f>Source!X344</f>
        <v>20747.66</v>
      </c>
      <c r="S235">
        <f>ROUND((Source!CA344/100)*ROUND((Source!AF344*Source!AV344)*Source!I344, 2), 2)</f>
        <v>2963.95</v>
      </c>
      <c r="T235">
        <f>Source!Y344</f>
        <v>2963.95</v>
      </c>
      <c r="U235">
        <f>ROUND((175/100)*ROUND((Source!AE344*Source!AV344)*Source!I344, 2), 2)</f>
        <v>0</v>
      </c>
      <c r="V235">
        <f>ROUND((108/100)*ROUND(Source!CS344*Source!I344, 2), 2)</f>
        <v>0</v>
      </c>
    </row>
    <row r="236" spans="1:22" ht="14.25" x14ac:dyDescent="0.2">
      <c r="A236" s="18"/>
      <c r="B236" s="18"/>
      <c r="C236" s="18"/>
      <c r="D236" s="18" t="s">
        <v>738</v>
      </c>
      <c r="E236" s="19"/>
      <c r="F236" s="9"/>
      <c r="G236" s="21">
        <f>Source!AO344</f>
        <v>14819.76</v>
      </c>
      <c r="H236" s="20" t="str">
        <f>Source!DG344</f>
        <v/>
      </c>
      <c r="I236" s="9">
        <f>Source!AV344</f>
        <v>1</v>
      </c>
      <c r="J236" s="9">
        <f>IF(Source!BA344&lt;&gt; 0, Source!BA344, 1)</f>
        <v>1</v>
      </c>
      <c r="K236" s="21">
        <f>Source!S344</f>
        <v>29639.52</v>
      </c>
      <c r="L236" s="21"/>
    </row>
    <row r="237" spans="1:22" ht="14.25" x14ac:dyDescent="0.2">
      <c r="A237" s="18"/>
      <c r="B237" s="18"/>
      <c r="C237" s="18"/>
      <c r="D237" s="18" t="s">
        <v>741</v>
      </c>
      <c r="E237" s="19"/>
      <c r="F237" s="9"/>
      <c r="G237" s="21">
        <f>Source!AL344</f>
        <v>205.53</v>
      </c>
      <c r="H237" s="20" t="str">
        <f>Source!DD344</f>
        <v/>
      </c>
      <c r="I237" s="9">
        <f>Source!AW344</f>
        <v>1</v>
      </c>
      <c r="J237" s="9">
        <f>IF(Source!BC344&lt;&gt; 0, Source!BC344, 1)</f>
        <v>1</v>
      </c>
      <c r="K237" s="21">
        <f>Source!P344</f>
        <v>411.06</v>
      </c>
      <c r="L237" s="21"/>
    </row>
    <row r="238" spans="1:22" ht="14.25" x14ac:dyDescent="0.2">
      <c r="A238" s="18"/>
      <c r="B238" s="18"/>
      <c r="C238" s="18"/>
      <c r="D238" s="18" t="s">
        <v>742</v>
      </c>
      <c r="E238" s="19" t="s">
        <v>743</v>
      </c>
      <c r="F238" s="9">
        <f>Source!AT344</f>
        <v>70</v>
      </c>
      <c r="G238" s="21"/>
      <c r="H238" s="20"/>
      <c r="I238" s="9"/>
      <c r="J238" s="9"/>
      <c r="K238" s="21">
        <f>SUM(R235:R237)</f>
        <v>20747.66</v>
      </c>
      <c r="L238" s="21"/>
    </row>
    <row r="239" spans="1:22" ht="14.25" x14ac:dyDescent="0.2">
      <c r="A239" s="18"/>
      <c r="B239" s="18"/>
      <c r="C239" s="18"/>
      <c r="D239" s="18" t="s">
        <v>744</v>
      </c>
      <c r="E239" s="19" t="s">
        <v>743</v>
      </c>
      <c r="F239" s="9">
        <f>Source!AU344</f>
        <v>10</v>
      </c>
      <c r="G239" s="21"/>
      <c r="H239" s="20"/>
      <c r="I239" s="9"/>
      <c r="J239" s="9"/>
      <c r="K239" s="21">
        <f>SUM(T235:T238)</f>
        <v>2963.95</v>
      </c>
      <c r="L239" s="21"/>
    </row>
    <row r="240" spans="1:22" ht="14.25" x14ac:dyDescent="0.2">
      <c r="A240" s="18"/>
      <c r="B240" s="18"/>
      <c r="C240" s="18"/>
      <c r="D240" s="18" t="s">
        <v>746</v>
      </c>
      <c r="E240" s="19" t="s">
        <v>747</v>
      </c>
      <c r="F240" s="9">
        <f>Source!AQ344</f>
        <v>24</v>
      </c>
      <c r="G240" s="21"/>
      <c r="H240" s="20" t="str">
        <f>Source!DI344</f>
        <v/>
      </c>
      <c r="I240" s="9">
        <f>Source!AV344</f>
        <v>1</v>
      </c>
      <c r="J240" s="9"/>
      <c r="K240" s="21"/>
      <c r="L240" s="21">
        <f>Source!U344</f>
        <v>48</v>
      </c>
    </row>
    <row r="241" spans="1:22" ht="15" x14ac:dyDescent="0.25">
      <c r="A241" s="26"/>
      <c r="B241" s="26"/>
      <c r="C241" s="26"/>
      <c r="D241" s="26"/>
      <c r="E241" s="26"/>
      <c r="F241" s="26"/>
      <c r="G241" s="26"/>
      <c r="H241" s="26"/>
      <c r="I241" s="26"/>
      <c r="J241" s="54">
        <f>K236+K237+K238+K239</f>
        <v>53762.19</v>
      </c>
      <c r="K241" s="54"/>
      <c r="L241" s="27">
        <f>IF(Source!I344&lt;&gt;0, ROUND(J241/Source!I344, 2), 0)</f>
        <v>26881.1</v>
      </c>
      <c r="P241" s="24">
        <f>J241</f>
        <v>53762.19</v>
      </c>
    </row>
    <row r="242" spans="1:22" ht="57" x14ac:dyDescent="0.2">
      <c r="A242" s="18">
        <v>20</v>
      </c>
      <c r="B242" s="18">
        <v>20</v>
      </c>
      <c r="C242" s="18" t="str">
        <f>Source!F346</f>
        <v>1.21-2203-2-3/1</v>
      </c>
      <c r="D242" s="18" t="str">
        <f>Source!G346</f>
        <v>Техническое обслуживание силового распределительного пункта с установочными автоматами, число групп 8 / ППУ</v>
      </c>
      <c r="E242" s="19" t="str">
        <f>Source!H346</f>
        <v>шт.</v>
      </c>
      <c r="F242" s="9">
        <f>Source!I346</f>
        <v>2</v>
      </c>
      <c r="G242" s="21"/>
      <c r="H242" s="20"/>
      <c r="I242" s="9"/>
      <c r="J242" s="9"/>
      <c r="K242" s="21"/>
      <c r="L242" s="21"/>
      <c r="Q242">
        <f>ROUND((Source!BZ346/100)*ROUND((Source!AF346*Source!AV346)*Source!I346, 2), 2)</f>
        <v>12967.29</v>
      </c>
      <c r="R242">
        <f>Source!X346</f>
        <v>12967.29</v>
      </c>
      <c r="S242">
        <f>ROUND((Source!CA346/100)*ROUND((Source!AF346*Source!AV346)*Source!I346, 2), 2)</f>
        <v>1852.47</v>
      </c>
      <c r="T242">
        <f>Source!Y346</f>
        <v>1852.47</v>
      </c>
      <c r="U242">
        <f>ROUND((175/100)*ROUND((Source!AE346*Source!AV346)*Source!I346, 2), 2)</f>
        <v>0</v>
      </c>
      <c r="V242">
        <f>ROUND((108/100)*ROUND(Source!CS346*Source!I346, 2), 2)</f>
        <v>0</v>
      </c>
    </row>
    <row r="243" spans="1:22" ht="14.25" x14ac:dyDescent="0.2">
      <c r="A243" s="18"/>
      <c r="B243" s="18"/>
      <c r="C243" s="18"/>
      <c r="D243" s="18" t="s">
        <v>738</v>
      </c>
      <c r="E243" s="19"/>
      <c r="F243" s="9"/>
      <c r="G243" s="21">
        <f>Source!AO346</f>
        <v>9262.35</v>
      </c>
      <c r="H243" s="20" t="str">
        <f>Source!DG346</f>
        <v/>
      </c>
      <c r="I243" s="9">
        <f>Source!AV346</f>
        <v>1</v>
      </c>
      <c r="J243" s="9">
        <f>IF(Source!BA346&lt;&gt; 0, Source!BA346, 1)</f>
        <v>1</v>
      </c>
      <c r="K243" s="21">
        <f>Source!S346</f>
        <v>18524.7</v>
      </c>
      <c r="L243" s="21"/>
    </row>
    <row r="244" spans="1:22" ht="14.25" x14ac:dyDescent="0.2">
      <c r="A244" s="18"/>
      <c r="B244" s="18"/>
      <c r="C244" s="18"/>
      <c r="D244" s="18" t="s">
        <v>741</v>
      </c>
      <c r="E244" s="19"/>
      <c r="F244" s="9"/>
      <c r="G244" s="21">
        <f>Source!AL346</f>
        <v>128.44999999999999</v>
      </c>
      <c r="H244" s="20" t="str">
        <f>Source!DD346</f>
        <v/>
      </c>
      <c r="I244" s="9">
        <f>Source!AW346</f>
        <v>1</v>
      </c>
      <c r="J244" s="9">
        <f>IF(Source!BC346&lt;&gt; 0, Source!BC346, 1)</f>
        <v>1</v>
      </c>
      <c r="K244" s="21">
        <f>Source!P346</f>
        <v>256.89999999999998</v>
      </c>
      <c r="L244" s="21"/>
    </row>
    <row r="245" spans="1:22" ht="14.25" x14ac:dyDescent="0.2">
      <c r="A245" s="18"/>
      <c r="B245" s="18"/>
      <c r="C245" s="18"/>
      <c r="D245" s="18" t="s">
        <v>742</v>
      </c>
      <c r="E245" s="19" t="s">
        <v>743</v>
      </c>
      <c r="F245" s="9">
        <f>Source!AT346</f>
        <v>70</v>
      </c>
      <c r="G245" s="21"/>
      <c r="H245" s="20"/>
      <c r="I245" s="9"/>
      <c r="J245" s="9"/>
      <c r="K245" s="21">
        <f>SUM(R242:R244)</f>
        <v>12967.29</v>
      </c>
      <c r="L245" s="21"/>
    </row>
    <row r="246" spans="1:22" ht="14.25" x14ac:dyDescent="0.2">
      <c r="A246" s="18"/>
      <c r="B246" s="18"/>
      <c r="C246" s="18"/>
      <c r="D246" s="18" t="s">
        <v>744</v>
      </c>
      <c r="E246" s="19" t="s">
        <v>743</v>
      </c>
      <c r="F246" s="9">
        <f>Source!AU346</f>
        <v>10</v>
      </c>
      <c r="G246" s="21"/>
      <c r="H246" s="20"/>
      <c r="I246" s="9"/>
      <c r="J246" s="9"/>
      <c r="K246" s="21">
        <f>SUM(T242:T245)</f>
        <v>1852.47</v>
      </c>
      <c r="L246" s="21"/>
    </row>
    <row r="247" spans="1:22" ht="14.25" x14ac:dyDescent="0.2">
      <c r="A247" s="18"/>
      <c r="B247" s="18"/>
      <c r="C247" s="18"/>
      <c r="D247" s="18" t="s">
        <v>746</v>
      </c>
      <c r="E247" s="19" t="s">
        <v>747</v>
      </c>
      <c r="F247" s="9">
        <f>Source!AQ346</f>
        <v>15</v>
      </c>
      <c r="G247" s="21"/>
      <c r="H247" s="20" t="str">
        <f>Source!DI346</f>
        <v/>
      </c>
      <c r="I247" s="9">
        <f>Source!AV346</f>
        <v>1</v>
      </c>
      <c r="J247" s="9"/>
      <c r="K247" s="21"/>
      <c r="L247" s="21">
        <f>Source!U346</f>
        <v>30</v>
      </c>
    </row>
    <row r="248" spans="1:22" ht="15" x14ac:dyDescent="0.25">
      <c r="A248" s="26"/>
      <c r="B248" s="26"/>
      <c r="C248" s="26"/>
      <c r="D248" s="26"/>
      <c r="E248" s="26"/>
      <c r="F248" s="26"/>
      <c r="G248" s="26"/>
      <c r="H248" s="26"/>
      <c r="I248" s="26"/>
      <c r="J248" s="54">
        <f>K243+K244+K245+K246</f>
        <v>33601.360000000001</v>
      </c>
      <c r="K248" s="54"/>
      <c r="L248" s="27">
        <f>IF(Source!I346&lt;&gt;0, ROUND(J248/Source!I346, 2), 0)</f>
        <v>16800.68</v>
      </c>
      <c r="P248" s="24">
        <f>J248</f>
        <v>33601.360000000001</v>
      </c>
    </row>
    <row r="249" spans="1:22" ht="57" x14ac:dyDescent="0.2">
      <c r="A249" s="18">
        <v>21</v>
      </c>
      <c r="B249" s="18">
        <v>21</v>
      </c>
      <c r="C249" s="18" t="str">
        <f>Source!F347</f>
        <v>1.21-2201-2-3/1</v>
      </c>
      <c r="D249" s="18" t="str">
        <f>Source!G347</f>
        <v>Технический осмотр силового распределительного пункта с установочными автоматами, число групп 8 / ППУ</v>
      </c>
      <c r="E249" s="19" t="str">
        <f>Source!H347</f>
        <v>шт.</v>
      </c>
      <c r="F249" s="9">
        <f>Source!I347</f>
        <v>2</v>
      </c>
      <c r="G249" s="21"/>
      <c r="H249" s="20"/>
      <c r="I249" s="9"/>
      <c r="J249" s="9"/>
      <c r="K249" s="21"/>
      <c r="L249" s="21"/>
      <c r="Q249">
        <f>ROUND((Source!BZ347/100)*ROUND((Source!AF347*Source!AV347)*Source!I347, 2), 2)</f>
        <v>6915.78</v>
      </c>
      <c r="R249">
        <f>Source!X347</f>
        <v>6915.78</v>
      </c>
      <c r="S249">
        <f>ROUND((Source!CA347/100)*ROUND((Source!AF347*Source!AV347)*Source!I347, 2), 2)</f>
        <v>987.97</v>
      </c>
      <c r="T249">
        <f>Source!Y347</f>
        <v>987.97</v>
      </c>
      <c r="U249">
        <f>ROUND((175/100)*ROUND((Source!AE347*Source!AV347)*Source!I347, 2), 2)</f>
        <v>0</v>
      </c>
      <c r="V249">
        <f>ROUND((108/100)*ROUND(Source!CS347*Source!I347, 2), 2)</f>
        <v>0</v>
      </c>
    </row>
    <row r="250" spans="1:22" ht="14.25" x14ac:dyDescent="0.2">
      <c r="A250" s="18"/>
      <c r="B250" s="18"/>
      <c r="C250" s="18"/>
      <c r="D250" s="18" t="s">
        <v>738</v>
      </c>
      <c r="E250" s="19"/>
      <c r="F250" s="9"/>
      <c r="G250" s="21">
        <f>Source!AO347</f>
        <v>308.74</v>
      </c>
      <c r="H250" s="20" t="str">
        <f>Source!DG347</f>
        <v>*16</v>
      </c>
      <c r="I250" s="9">
        <f>Source!AV347</f>
        <v>1</v>
      </c>
      <c r="J250" s="9">
        <f>IF(Source!BA347&lt;&gt; 0, Source!BA347, 1)</f>
        <v>1</v>
      </c>
      <c r="K250" s="21">
        <f>Source!S347</f>
        <v>9879.68</v>
      </c>
      <c r="L250" s="21"/>
    </row>
    <row r="251" spans="1:22" ht="14.25" x14ac:dyDescent="0.2">
      <c r="A251" s="18"/>
      <c r="B251" s="18"/>
      <c r="C251" s="18"/>
      <c r="D251" s="18" t="s">
        <v>741</v>
      </c>
      <c r="E251" s="19"/>
      <c r="F251" s="9"/>
      <c r="G251" s="21">
        <f>Source!AL347</f>
        <v>0.74</v>
      </c>
      <c r="H251" s="20" t="str">
        <f>Source!DD347</f>
        <v>*16</v>
      </c>
      <c r="I251" s="9">
        <f>Source!AW347</f>
        <v>1</v>
      </c>
      <c r="J251" s="9">
        <f>IF(Source!BC347&lt;&gt; 0, Source!BC347, 1)</f>
        <v>1</v>
      </c>
      <c r="K251" s="21">
        <f>Source!P347</f>
        <v>23.68</v>
      </c>
      <c r="L251" s="21"/>
    </row>
    <row r="252" spans="1:22" ht="14.25" x14ac:dyDescent="0.2">
      <c r="A252" s="18"/>
      <c r="B252" s="18"/>
      <c r="C252" s="18"/>
      <c r="D252" s="18" t="s">
        <v>742</v>
      </c>
      <c r="E252" s="19" t="s">
        <v>743</v>
      </c>
      <c r="F252" s="9">
        <f>Source!AT347</f>
        <v>70</v>
      </c>
      <c r="G252" s="21"/>
      <c r="H252" s="20"/>
      <c r="I252" s="9"/>
      <c r="J252" s="9"/>
      <c r="K252" s="21">
        <f>SUM(R249:R251)</f>
        <v>6915.78</v>
      </c>
      <c r="L252" s="21"/>
    </row>
    <row r="253" spans="1:22" ht="14.25" x14ac:dyDescent="0.2">
      <c r="A253" s="18"/>
      <c r="B253" s="18"/>
      <c r="C253" s="18"/>
      <c r="D253" s="18" t="s">
        <v>744</v>
      </c>
      <c r="E253" s="19" t="s">
        <v>743</v>
      </c>
      <c r="F253" s="9">
        <f>Source!AU347</f>
        <v>10</v>
      </c>
      <c r="G253" s="21"/>
      <c r="H253" s="20"/>
      <c r="I253" s="9"/>
      <c r="J253" s="9"/>
      <c r="K253" s="21">
        <f>SUM(T249:T252)</f>
        <v>987.97</v>
      </c>
      <c r="L253" s="21"/>
    </row>
    <row r="254" spans="1:22" ht="14.25" x14ac:dyDescent="0.2">
      <c r="A254" s="18"/>
      <c r="B254" s="18"/>
      <c r="C254" s="18"/>
      <c r="D254" s="18" t="s">
        <v>746</v>
      </c>
      <c r="E254" s="19" t="s">
        <v>747</v>
      </c>
      <c r="F254" s="9">
        <f>Source!AQ347</f>
        <v>0.5</v>
      </c>
      <c r="G254" s="21"/>
      <c r="H254" s="20" t="str">
        <f>Source!DI347</f>
        <v>*16</v>
      </c>
      <c r="I254" s="9">
        <f>Source!AV347</f>
        <v>1</v>
      </c>
      <c r="J254" s="9"/>
      <c r="K254" s="21"/>
      <c r="L254" s="21">
        <f>Source!U347</f>
        <v>16</v>
      </c>
    </row>
    <row r="255" spans="1:22" ht="15" x14ac:dyDescent="0.25">
      <c r="A255" s="26"/>
      <c r="B255" s="26"/>
      <c r="C255" s="26"/>
      <c r="D255" s="26"/>
      <c r="E255" s="26"/>
      <c r="F255" s="26"/>
      <c r="G255" s="26"/>
      <c r="H255" s="26"/>
      <c r="I255" s="26"/>
      <c r="J255" s="54">
        <f>K250+K251+K252+K253</f>
        <v>17807.11</v>
      </c>
      <c r="K255" s="54"/>
      <c r="L255" s="27">
        <f>IF(Source!I347&lt;&gt;0, ROUND(J255/Source!I347, 2), 0)</f>
        <v>8903.56</v>
      </c>
      <c r="P255" s="24">
        <f>J255</f>
        <v>17807.11</v>
      </c>
    </row>
    <row r="256" spans="1:22" ht="71.25" x14ac:dyDescent="0.2">
      <c r="A256" s="18">
        <v>22</v>
      </c>
      <c r="B256" s="18">
        <v>22</v>
      </c>
      <c r="C256" s="18" t="str">
        <f>Source!F349</f>
        <v>1.21-2303-37-1/1</v>
      </c>
      <c r="D256" s="18" t="str">
        <f>Source!G349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256" s="19" t="str">
        <f>Source!H349</f>
        <v>10 шт.</v>
      </c>
      <c r="F256" s="9">
        <f>Source!I349</f>
        <v>6.6</v>
      </c>
      <c r="G256" s="21"/>
      <c r="H256" s="20"/>
      <c r="I256" s="9"/>
      <c r="J256" s="9"/>
      <c r="K256" s="21"/>
      <c r="L256" s="21"/>
      <c r="Q256">
        <f>ROUND((Source!BZ349/100)*ROUND((Source!AF349*Source!AV349)*Source!I349, 2), 2)</f>
        <v>513.51</v>
      </c>
      <c r="R256">
        <f>Source!X349</f>
        <v>513.51</v>
      </c>
      <c r="S256">
        <f>ROUND((Source!CA349/100)*ROUND((Source!AF349*Source!AV349)*Source!I349, 2), 2)</f>
        <v>73.36</v>
      </c>
      <c r="T256">
        <f>Source!Y349</f>
        <v>73.36</v>
      </c>
      <c r="U256">
        <f>ROUND((175/100)*ROUND((Source!AE349*Source!AV349)*Source!I349, 2), 2)</f>
        <v>0</v>
      </c>
      <c r="V256">
        <f>ROUND((108/100)*ROUND(Source!CS349*Source!I349, 2), 2)</f>
        <v>0</v>
      </c>
    </row>
    <row r="257" spans="1:22" x14ac:dyDescent="0.2">
      <c r="D257" s="22" t="str">
        <f>"Объем: "&amp;Source!I349&amp;"=(54+"&amp;"12)/"&amp;"10"</f>
        <v>Объем: 6,6=(54+12)/10</v>
      </c>
    </row>
    <row r="258" spans="1:22" ht="14.25" x14ac:dyDescent="0.2">
      <c r="A258" s="18"/>
      <c r="B258" s="18"/>
      <c r="C258" s="18"/>
      <c r="D258" s="18" t="s">
        <v>738</v>
      </c>
      <c r="E258" s="19"/>
      <c r="F258" s="9"/>
      <c r="G258" s="21">
        <f>Source!AO349</f>
        <v>111.15</v>
      </c>
      <c r="H258" s="20" t="str">
        <f>Source!DG349</f>
        <v/>
      </c>
      <c r="I258" s="9">
        <f>Source!AV349</f>
        <v>1</v>
      </c>
      <c r="J258" s="9">
        <f>IF(Source!BA349&lt;&gt; 0, Source!BA349, 1)</f>
        <v>1</v>
      </c>
      <c r="K258" s="21">
        <f>Source!S349</f>
        <v>733.59</v>
      </c>
      <c r="L258" s="21"/>
    </row>
    <row r="259" spans="1:22" ht="14.25" x14ac:dyDescent="0.2">
      <c r="A259" s="18"/>
      <c r="B259" s="18"/>
      <c r="C259" s="18"/>
      <c r="D259" s="18" t="s">
        <v>741</v>
      </c>
      <c r="E259" s="19"/>
      <c r="F259" s="9"/>
      <c r="G259" s="21">
        <f>Source!AL349</f>
        <v>6.3</v>
      </c>
      <c r="H259" s="20" t="str">
        <f>Source!DD349</f>
        <v/>
      </c>
      <c r="I259" s="9">
        <f>Source!AW349</f>
        <v>1</v>
      </c>
      <c r="J259" s="9">
        <f>IF(Source!BC349&lt;&gt; 0, Source!BC349, 1)</f>
        <v>1</v>
      </c>
      <c r="K259" s="21">
        <f>Source!P349</f>
        <v>41.58</v>
      </c>
      <c r="L259" s="21"/>
    </row>
    <row r="260" spans="1:22" ht="14.25" x14ac:dyDescent="0.2">
      <c r="A260" s="18"/>
      <c r="B260" s="18"/>
      <c r="C260" s="18"/>
      <c r="D260" s="18" t="s">
        <v>742</v>
      </c>
      <c r="E260" s="19" t="s">
        <v>743</v>
      </c>
      <c r="F260" s="9">
        <f>Source!AT349</f>
        <v>70</v>
      </c>
      <c r="G260" s="21"/>
      <c r="H260" s="20"/>
      <c r="I260" s="9"/>
      <c r="J260" s="9"/>
      <c r="K260" s="21">
        <f>SUM(R256:R259)</f>
        <v>513.51</v>
      </c>
      <c r="L260" s="21"/>
    </row>
    <row r="261" spans="1:22" ht="14.25" x14ac:dyDescent="0.2">
      <c r="A261" s="18"/>
      <c r="B261" s="18"/>
      <c r="C261" s="18"/>
      <c r="D261" s="18" t="s">
        <v>744</v>
      </c>
      <c r="E261" s="19" t="s">
        <v>743</v>
      </c>
      <c r="F261" s="9">
        <f>Source!AU349</f>
        <v>10</v>
      </c>
      <c r="G261" s="21"/>
      <c r="H261" s="20"/>
      <c r="I261" s="9"/>
      <c r="J261" s="9"/>
      <c r="K261" s="21">
        <f>SUM(T256:T260)</f>
        <v>73.36</v>
      </c>
      <c r="L261" s="21"/>
    </row>
    <row r="262" spans="1:22" ht="14.25" x14ac:dyDescent="0.2">
      <c r="A262" s="18"/>
      <c r="B262" s="18"/>
      <c r="C262" s="18"/>
      <c r="D262" s="18" t="s">
        <v>746</v>
      </c>
      <c r="E262" s="19" t="s">
        <v>747</v>
      </c>
      <c r="F262" s="9">
        <f>Source!AQ349</f>
        <v>0.18</v>
      </c>
      <c r="G262" s="21"/>
      <c r="H262" s="20" t="str">
        <f>Source!DI349</f>
        <v/>
      </c>
      <c r="I262" s="9">
        <f>Source!AV349</f>
        <v>1</v>
      </c>
      <c r="J262" s="9"/>
      <c r="K262" s="21"/>
      <c r="L262" s="21">
        <f>Source!U349</f>
        <v>1.1879999999999999</v>
      </c>
    </row>
    <row r="263" spans="1:22" ht="15" x14ac:dyDescent="0.25">
      <c r="A263" s="26"/>
      <c r="B263" s="26"/>
      <c r="C263" s="26"/>
      <c r="D263" s="26"/>
      <c r="E263" s="26"/>
      <c r="F263" s="26"/>
      <c r="G263" s="26"/>
      <c r="H263" s="26"/>
      <c r="I263" s="26"/>
      <c r="J263" s="54">
        <f>K258+K259+K260+K261</f>
        <v>1362.04</v>
      </c>
      <c r="K263" s="54"/>
      <c r="L263" s="27">
        <f>IF(Source!I349&lt;&gt;0, ROUND(J263/Source!I349, 2), 0)</f>
        <v>206.37</v>
      </c>
      <c r="P263" s="24">
        <f>J263</f>
        <v>1362.04</v>
      </c>
    </row>
    <row r="264" spans="1:22" ht="114" x14ac:dyDescent="0.2">
      <c r="A264" s="18">
        <v>23</v>
      </c>
      <c r="B264" s="18">
        <v>23</v>
      </c>
      <c r="C264" s="18" t="str">
        <f>Source!F351</f>
        <v>1.20-2103-24-1/1</v>
      </c>
      <c r="D264" s="18" t="str">
        <f>Source!G351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E264" s="19" t="str">
        <f>Source!H351</f>
        <v>шт.</v>
      </c>
      <c r="F264" s="9">
        <f>Source!I351</f>
        <v>74</v>
      </c>
      <c r="G264" s="21"/>
      <c r="H264" s="20"/>
      <c r="I264" s="9"/>
      <c r="J264" s="9"/>
      <c r="K264" s="21"/>
      <c r="L264" s="21"/>
      <c r="Q264">
        <f>ROUND((Source!BZ351/100)*ROUND((Source!AF351*Source!AV351)*Source!I351, 2), 2)</f>
        <v>8736.07</v>
      </c>
      <c r="R264">
        <f>Source!X351</f>
        <v>8736.07</v>
      </c>
      <c r="S264">
        <f>ROUND((Source!CA351/100)*ROUND((Source!AF351*Source!AV351)*Source!I351, 2), 2)</f>
        <v>1248.01</v>
      </c>
      <c r="T264">
        <f>Source!Y351</f>
        <v>1248.01</v>
      </c>
      <c r="U264">
        <f>ROUND((175/100)*ROUND((Source!AE351*Source!AV351)*Source!I351, 2), 2)</f>
        <v>0</v>
      </c>
      <c r="V264">
        <f>ROUND((108/100)*ROUND(Source!CS351*Source!I351, 2), 2)</f>
        <v>0</v>
      </c>
    </row>
    <row r="265" spans="1:22" x14ac:dyDescent="0.2">
      <c r="D265" s="22" t="str">
        <f>"Объем: "&amp;Source!I351&amp;"=58+"&amp;"4+"&amp;"8+"&amp;"4"</f>
        <v>Объем: 74=58+4+8+4</v>
      </c>
    </row>
    <row r="266" spans="1:22" ht="14.25" x14ac:dyDescent="0.2">
      <c r="A266" s="18"/>
      <c r="B266" s="18"/>
      <c r="C266" s="18"/>
      <c r="D266" s="18" t="s">
        <v>738</v>
      </c>
      <c r="E266" s="19"/>
      <c r="F266" s="9"/>
      <c r="G266" s="21">
        <f>Source!AO351</f>
        <v>168.65</v>
      </c>
      <c r="H266" s="20" t="str">
        <f>Source!DG351</f>
        <v/>
      </c>
      <c r="I266" s="9">
        <f>Source!AV351</f>
        <v>1</v>
      </c>
      <c r="J266" s="9">
        <f>IF(Source!BA351&lt;&gt; 0, Source!BA351, 1)</f>
        <v>1</v>
      </c>
      <c r="K266" s="21">
        <f>Source!S351</f>
        <v>12480.1</v>
      </c>
      <c r="L266" s="21"/>
    </row>
    <row r="267" spans="1:22" ht="14.25" x14ac:dyDescent="0.2">
      <c r="A267" s="18"/>
      <c r="B267" s="18"/>
      <c r="C267" s="18"/>
      <c r="D267" s="18" t="s">
        <v>741</v>
      </c>
      <c r="E267" s="19"/>
      <c r="F267" s="9"/>
      <c r="G267" s="21">
        <f>Source!AL351</f>
        <v>0.63</v>
      </c>
      <c r="H267" s="20" t="str">
        <f>Source!DD351</f>
        <v/>
      </c>
      <c r="I267" s="9">
        <f>Source!AW351</f>
        <v>1</v>
      </c>
      <c r="J267" s="9">
        <f>IF(Source!BC351&lt;&gt; 0, Source!BC351, 1)</f>
        <v>1</v>
      </c>
      <c r="K267" s="21">
        <f>Source!P351</f>
        <v>46.62</v>
      </c>
      <c r="L267" s="21"/>
    </row>
    <row r="268" spans="1:22" ht="14.25" x14ac:dyDescent="0.2">
      <c r="A268" s="18"/>
      <c r="B268" s="18"/>
      <c r="C268" s="18"/>
      <c r="D268" s="18" t="s">
        <v>742</v>
      </c>
      <c r="E268" s="19" t="s">
        <v>743</v>
      </c>
      <c r="F268" s="9">
        <f>Source!AT351</f>
        <v>70</v>
      </c>
      <c r="G268" s="21"/>
      <c r="H268" s="20"/>
      <c r="I268" s="9"/>
      <c r="J268" s="9"/>
      <c r="K268" s="21">
        <f>SUM(R264:R267)</f>
        <v>8736.07</v>
      </c>
      <c r="L268" s="21"/>
    </row>
    <row r="269" spans="1:22" ht="14.25" x14ac:dyDescent="0.2">
      <c r="A269" s="18"/>
      <c r="B269" s="18"/>
      <c r="C269" s="18"/>
      <c r="D269" s="18" t="s">
        <v>744</v>
      </c>
      <c r="E269" s="19" t="s">
        <v>743</v>
      </c>
      <c r="F269" s="9">
        <f>Source!AU351</f>
        <v>10</v>
      </c>
      <c r="G269" s="21"/>
      <c r="H269" s="20"/>
      <c r="I269" s="9"/>
      <c r="J269" s="9"/>
      <c r="K269" s="21">
        <f>SUM(T264:T268)</f>
        <v>1248.01</v>
      </c>
      <c r="L269" s="21"/>
    </row>
    <row r="270" spans="1:22" ht="14.25" x14ac:dyDescent="0.2">
      <c r="A270" s="18"/>
      <c r="B270" s="18"/>
      <c r="C270" s="18"/>
      <c r="D270" s="18" t="s">
        <v>746</v>
      </c>
      <c r="E270" s="19" t="s">
        <v>747</v>
      </c>
      <c r="F270" s="9">
        <f>Source!AQ351</f>
        <v>0.3</v>
      </c>
      <c r="G270" s="21"/>
      <c r="H270" s="20" t="str">
        <f>Source!DI351</f>
        <v/>
      </c>
      <c r="I270" s="9">
        <f>Source!AV351</f>
        <v>1</v>
      </c>
      <c r="J270" s="9"/>
      <c r="K270" s="21"/>
      <c r="L270" s="21">
        <f>Source!U351</f>
        <v>22.2</v>
      </c>
    </row>
    <row r="271" spans="1:22" ht="15" x14ac:dyDescent="0.25">
      <c r="A271" s="26"/>
      <c r="B271" s="26"/>
      <c r="C271" s="26"/>
      <c r="D271" s="26"/>
      <c r="E271" s="26"/>
      <c r="F271" s="26"/>
      <c r="G271" s="26"/>
      <c r="H271" s="26"/>
      <c r="I271" s="26"/>
      <c r="J271" s="54">
        <f>K266+K267+K268+K269</f>
        <v>22510.799999999999</v>
      </c>
      <c r="K271" s="54"/>
      <c r="L271" s="27">
        <f>IF(Source!I351&lt;&gt;0, ROUND(J271/Source!I351, 2), 0)</f>
        <v>304.2</v>
      </c>
      <c r="P271" s="24">
        <f>J271</f>
        <v>22510.799999999999</v>
      </c>
    </row>
    <row r="272" spans="1:22" ht="57" x14ac:dyDescent="0.2">
      <c r="A272" s="18">
        <v>24</v>
      </c>
      <c r="B272" s="18">
        <v>24</v>
      </c>
      <c r="C272" s="18" t="str">
        <f>Source!F352</f>
        <v>1.21-2103-9-2/1</v>
      </c>
      <c r="D272" s="18" t="str">
        <f>Source!G352</f>
        <v>Техническое обслуживание силовых сетей, проложенных по кирпичным и бетонным основаниям, провод сечением 3х1,5-6 мм2</v>
      </c>
      <c r="E272" s="19" t="str">
        <f>Source!H352</f>
        <v>100 м</v>
      </c>
      <c r="F272" s="9">
        <f>Source!I352</f>
        <v>0.23799999999999999</v>
      </c>
      <c r="G272" s="21"/>
      <c r="H272" s="20"/>
      <c r="I272" s="9"/>
      <c r="J272" s="9"/>
      <c r="K272" s="21"/>
      <c r="L272" s="21"/>
      <c r="Q272">
        <f>ROUND((Source!BZ352/100)*ROUND((Source!AF352*Source!AV352)*Source!I352, 2), 2)</f>
        <v>891.84</v>
      </c>
      <c r="R272">
        <f>Source!X352</f>
        <v>891.84</v>
      </c>
      <c r="S272">
        <f>ROUND((Source!CA352/100)*ROUND((Source!AF352*Source!AV352)*Source!I352, 2), 2)</f>
        <v>127.41</v>
      </c>
      <c r="T272">
        <f>Source!Y352</f>
        <v>127.41</v>
      </c>
      <c r="U272">
        <f>ROUND((175/100)*ROUND((Source!AE352*Source!AV352)*Source!I352, 2), 2)</f>
        <v>0</v>
      </c>
      <c r="V272">
        <f>ROUND((108/100)*ROUND(Source!CS352*Source!I352, 2), 2)</f>
        <v>0</v>
      </c>
    </row>
    <row r="273" spans="1:22" x14ac:dyDescent="0.2">
      <c r="D273" s="22" t="str">
        <f>"Объем: "&amp;Source!I352&amp;"=(500+"&amp;"500+"&amp;"40+"&amp;"150)*"&amp;"0,2*"&amp;"0,1/"&amp;"100"</f>
        <v>Объем: 0,238=(500+500+40+150)*0,2*0,1/100</v>
      </c>
    </row>
    <row r="274" spans="1:22" ht="14.25" x14ac:dyDescent="0.2">
      <c r="A274" s="18"/>
      <c r="B274" s="18"/>
      <c r="C274" s="18"/>
      <c r="D274" s="18" t="s">
        <v>738</v>
      </c>
      <c r="E274" s="19"/>
      <c r="F274" s="9"/>
      <c r="G274" s="21">
        <f>Source!AO352</f>
        <v>5353.15</v>
      </c>
      <c r="H274" s="20" t="str">
        <f>Source!DG352</f>
        <v/>
      </c>
      <c r="I274" s="9">
        <f>Source!AV352</f>
        <v>1</v>
      </c>
      <c r="J274" s="9">
        <f>IF(Source!BA352&lt;&gt; 0, Source!BA352, 1)</f>
        <v>1</v>
      </c>
      <c r="K274" s="21">
        <f>Source!S352</f>
        <v>1274.05</v>
      </c>
      <c r="L274" s="21"/>
    </row>
    <row r="275" spans="1:22" ht="14.25" x14ac:dyDescent="0.2">
      <c r="A275" s="18"/>
      <c r="B275" s="18"/>
      <c r="C275" s="18"/>
      <c r="D275" s="18" t="s">
        <v>741</v>
      </c>
      <c r="E275" s="19"/>
      <c r="F275" s="9"/>
      <c r="G275" s="21">
        <f>Source!AL352</f>
        <v>22.51</v>
      </c>
      <c r="H275" s="20" t="str">
        <f>Source!DD352</f>
        <v/>
      </c>
      <c r="I275" s="9">
        <f>Source!AW352</f>
        <v>1</v>
      </c>
      <c r="J275" s="9">
        <f>IF(Source!BC352&lt;&gt; 0, Source!BC352, 1)</f>
        <v>1</v>
      </c>
      <c r="K275" s="21">
        <f>Source!P352</f>
        <v>5.36</v>
      </c>
      <c r="L275" s="21"/>
    </row>
    <row r="276" spans="1:22" ht="14.25" x14ac:dyDescent="0.2">
      <c r="A276" s="18"/>
      <c r="B276" s="18"/>
      <c r="C276" s="18"/>
      <c r="D276" s="18" t="s">
        <v>742</v>
      </c>
      <c r="E276" s="19" t="s">
        <v>743</v>
      </c>
      <c r="F276" s="9">
        <f>Source!AT352</f>
        <v>70</v>
      </c>
      <c r="G276" s="21"/>
      <c r="H276" s="20"/>
      <c r="I276" s="9"/>
      <c r="J276" s="9"/>
      <c r="K276" s="21">
        <f>SUM(R272:R275)</f>
        <v>891.84</v>
      </c>
      <c r="L276" s="21"/>
    </row>
    <row r="277" spans="1:22" ht="14.25" x14ac:dyDescent="0.2">
      <c r="A277" s="18"/>
      <c r="B277" s="18"/>
      <c r="C277" s="18"/>
      <c r="D277" s="18" t="s">
        <v>744</v>
      </c>
      <c r="E277" s="19" t="s">
        <v>743</v>
      </c>
      <c r="F277" s="9">
        <f>Source!AU352</f>
        <v>10</v>
      </c>
      <c r="G277" s="21"/>
      <c r="H277" s="20"/>
      <c r="I277" s="9"/>
      <c r="J277" s="9"/>
      <c r="K277" s="21">
        <f>SUM(T272:T276)</f>
        <v>127.41</v>
      </c>
      <c r="L277" s="21"/>
    </row>
    <row r="278" spans="1:22" ht="14.25" x14ac:dyDescent="0.2">
      <c r="A278" s="18"/>
      <c r="B278" s="18"/>
      <c r="C278" s="18"/>
      <c r="D278" s="18" t="s">
        <v>746</v>
      </c>
      <c r="E278" s="19" t="s">
        <v>747</v>
      </c>
      <c r="F278" s="9">
        <f>Source!AQ352</f>
        <v>10</v>
      </c>
      <c r="G278" s="21"/>
      <c r="H278" s="20" t="str">
        <f>Source!DI352</f>
        <v/>
      </c>
      <c r="I278" s="9">
        <f>Source!AV352</f>
        <v>1</v>
      </c>
      <c r="J278" s="9"/>
      <c r="K278" s="21"/>
      <c r="L278" s="21">
        <f>Source!U352</f>
        <v>2.38</v>
      </c>
    </row>
    <row r="279" spans="1:22" ht="15" x14ac:dyDescent="0.25">
      <c r="A279" s="26"/>
      <c r="B279" s="26"/>
      <c r="C279" s="26"/>
      <c r="D279" s="26"/>
      <c r="E279" s="26"/>
      <c r="F279" s="26"/>
      <c r="G279" s="26"/>
      <c r="H279" s="26"/>
      <c r="I279" s="26"/>
      <c r="J279" s="54">
        <f>K274+K275+K276+K277</f>
        <v>2298.66</v>
      </c>
      <c r="K279" s="54"/>
      <c r="L279" s="27">
        <f>IF(Source!I352&lt;&gt;0, ROUND(J279/Source!I352, 2), 0)</f>
        <v>9658.24</v>
      </c>
      <c r="P279" s="24">
        <f>J279</f>
        <v>2298.66</v>
      </c>
    </row>
    <row r="281" spans="1:22" ht="15" x14ac:dyDescent="0.25">
      <c r="A281" s="59" t="str">
        <f>CONCATENATE("Итого по подразделу: ",IF(Source!G355&lt;&gt;"Новый подраздел", Source!G355, ""))</f>
        <v>Итого по подразделу: Силовое электрооборудование</v>
      </c>
      <c r="B281" s="59"/>
      <c r="C281" s="59"/>
      <c r="D281" s="59"/>
      <c r="E281" s="59"/>
      <c r="F281" s="59"/>
      <c r="G281" s="59"/>
      <c r="H281" s="59"/>
      <c r="I281" s="59"/>
      <c r="J281" s="57">
        <f>SUM(P234:P280)</f>
        <v>131342.16</v>
      </c>
      <c r="K281" s="58"/>
      <c r="L281" s="28"/>
    </row>
    <row r="284" spans="1:22" ht="16.5" x14ac:dyDescent="0.25">
      <c r="A284" s="56" t="str">
        <f>CONCATENATE("Подраздел: ",IF(Source!G385&lt;&gt;"Новый подраздел", Source!G385, ""))</f>
        <v>Подраздел: Система электрического обогрева кровли и водостоков.</v>
      </c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</row>
    <row r="285" spans="1:22" ht="57" x14ac:dyDescent="0.2">
      <c r="A285" s="18">
        <v>25</v>
      </c>
      <c r="B285" s="18">
        <v>25</v>
      </c>
      <c r="C285" s="18" t="str">
        <f>Source!F389</f>
        <v>1.21-2103-9-2/1</v>
      </c>
      <c r="D285" s="18" t="str">
        <f>Source!G389</f>
        <v>Техническое обслуживание силовых сетей, проложенных по кирпичным и бетонным основаниям, провод сечением 3х1,5-6 мм2</v>
      </c>
      <c r="E285" s="19" t="str">
        <f>Source!H389</f>
        <v>100 м</v>
      </c>
      <c r="F285" s="9">
        <f>Source!I389</f>
        <v>7.0000000000000001E-3</v>
      </c>
      <c r="G285" s="21"/>
      <c r="H285" s="20"/>
      <c r="I285" s="9"/>
      <c r="J285" s="9"/>
      <c r="K285" s="21"/>
      <c r="L285" s="21"/>
      <c r="Q285">
        <f>ROUND((Source!BZ389/100)*ROUND((Source!AF389*Source!AV389)*Source!I389, 2), 2)</f>
        <v>26.23</v>
      </c>
      <c r="R285">
        <f>Source!X389</f>
        <v>26.23</v>
      </c>
      <c r="S285">
        <f>ROUND((Source!CA389/100)*ROUND((Source!AF389*Source!AV389)*Source!I389, 2), 2)</f>
        <v>3.75</v>
      </c>
      <c r="T285">
        <f>Source!Y389</f>
        <v>3.75</v>
      </c>
      <c r="U285">
        <f>ROUND((175/100)*ROUND((Source!AE389*Source!AV389)*Source!I389, 2), 2)</f>
        <v>0</v>
      </c>
      <c r="V285">
        <f>ROUND((108/100)*ROUND(Source!CS389*Source!I389, 2), 2)</f>
        <v>0</v>
      </c>
    </row>
    <row r="286" spans="1:22" x14ac:dyDescent="0.2">
      <c r="D286" s="22" t="str">
        <f>"Объем: "&amp;Source!I389&amp;"=35*"&amp;"0,2*"&amp;"0,1/"&amp;"100"</f>
        <v>Объем: 0,007=35*0,2*0,1/100</v>
      </c>
    </row>
    <row r="287" spans="1:22" ht="14.25" x14ac:dyDescent="0.2">
      <c r="A287" s="18"/>
      <c r="B287" s="18"/>
      <c r="C287" s="18"/>
      <c r="D287" s="18" t="s">
        <v>738</v>
      </c>
      <c r="E287" s="19"/>
      <c r="F287" s="9"/>
      <c r="G287" s="21">
        <f>Source!AO389</f>
        <v>5353.15</v>
      </c>
      <c r="H287" s="20" t="str">
        <f>Source!DG389</f>
        <v/>
      </c>
      <c r="I287" s="9">
        <f>Source!AV389</f>
        <v>1</v>
      </c>
      <c r="J287" s="9">
        <f>IF(Source!BA389&lt;&gt; 0, Source!BA389, 1)</f>
        <v>1</v>
      </c>
      <c r="K287" s="21">
        <f>Source!S389</f>
        <v>37.47</v>
      </c>
      <c r="L287" s="21"/>
    </row>
    <row r="288" spans="1:22" ht="14.25" x14ac:dyDescent="0.2">
      <c r="A288" s="18"/>
      <c r="B288" s="18"/>
      <c r="C288" s="18"/>
      <c r="D288" s="18" t="s">
        <v>741</v>
      </c>
      <c r="E288" s="19"/>
      <c r="F288" s="9"/>
      <c r="G288" s="21">
        <f>Source!AL389</f>
        <v>22.51</v>
      </c>
      <c r="H288" s="20" t="str">
        <f>Source!DD389</f>
        <v/>
      </c>
      <c r="I288" s="9">
        <f>Source!AW389</f>
        <v>1</v>
      </c>
      <c r="J288" s="9">
        <f>IF(Source!BC389&lt;&gt; 0, Source!BC389, 1)</f>
        <v>1</v>
      </c>
      <c r="K288" s="21">
        <f>Source!P389</f>
        <v>0.16</v>
      </c>
      <c r="L288" s="21"/>
    </row>
    <row r="289" spans="1:22" ht="14.25" x14ac:dyDescent="0.2">
      <c r="A289" s="18"/>
      <c r="B289" s="18"/>
      <c r="C289" s="18"/>
      <c r="D289" s="18" t="s">
        <v>742</v>
      </c>
      <c r="E289" s="19" t="s">
        <v>743</v>
      </c>
      <c r="F289" s="9">
        <f>Source!AT389</f>
        <v>70</v>
      </c>
      <c r="G289" s="21"/>
      <c r="H289" s="20"/>
      <c r="I289" s="9"/>
      <c r="J289" s="9"/>
      <c r="K289" s="21">
        <f>SUM(R285:R288)</f>
        <v>26.23</v>
      </c>
      <c r="L289" s="21"/>
    </row>
    <row r="290" spans="1:22" ht="14.25" x14ac:dyDescent="0.2">
      <c r="A290" s="18"/>
      <c r="B290" s="18"/>
      <c r="C290" s="18"/>
      <c r="D290" s="18" t="s">
        <v>744</v>
      </c>
      <c r="E290" s="19" t="s">
        <v>743</v>
      </c>
      <c r="F290" s="9">
        <f>Source!AU389</f>
        <v>10</v>
      </c>
      <c r="G290" s="21"/>
      <c r="H290" s="20"/>
      <c r="I290" s="9"/>
      <c r="J290" s="9"/>
      <c r="K290" s="21">
        <f>SUM(T285:T289)</f>
        <v>3.75</v>
      </c>
      <c r="L290" s="21"/>
    </row>
    <row r="291" spans="1:22" ht="14.25" x14ac:dyDescent="0.2">
      <c r="A291" s="18"/>
      <c r="B291" s="18"/>
      <c r="C291" s="18"/>
      <c r="D291" s="18" t="s">
        <v>746</v>
      </c>
      <c r="E291" s="19" t="s">
        <v>747</v>
      </c>
      <c r="F291" s="9">
        <f>Source!AQ389</f>
        <v>10</v>
      </c>
      <c r="G291" s="21"/>
      <c r="H291" s="20" t="str">
        <f>Source!DI389</f>
        <v/>
      </c>
      <c r="I291" s="9">
        <f>Source!AV389</f>
        <v>1</v>
      </c>
      <c r="J291" s="9"/>
      <c r="K291" s="21"/>
      <c r="L291" s="21">
        <f>Source!U389</f>
        <v>7.0000000000000007E-2</v>
      </c>
    </row>
    <row r="292" spans="1:22" ht="15" x14ac:dyDescent="0.25">
      <c r="A292" s="26"/>
      <c r="B292" s="26"/>
      <c r="C292" s="26"/>
      <c r="D292" s="26"/>
      <c r="E292" s="26"/>
      <c r="F292" s="26"/>
      <c r="G292" s="26"/>
      <c r="H292" s="26"/>
      <c r="I292" s="26"/>
      <c r="J292" s="54">
        <f>K287+K288+K289+K290</f>
        <v>67.61</v>
      </c>
      <c r="K292" s="54"/>
      <c r="L292" s="27">
        <f>IF(Source!I389&lt;&gt;0, ROUND(J292/Source!I389, 2), 0)</f>
        <v>9658.57</v>
      </c>
      <c r="P292" s="24">
        <f>J292</f>
        <v>67.61</v>
      </c>
    </row>
    <row r="293" spans="1:22" ht="85.5" x14ac:dyDescent="0.2">
      <c r="A293" s="18">
        <v>26</v>
      </c>
      <c r="B293" s="18">
        <v>26</v>
      </c>
      <c r="C293" s="18" t="str">
        <f>Source!F391</f>
        <v>1.23-2103-9-8/1</v>
      </c>
      <c r="D293" s="18" t="str">
        <f>Source!G391</f>
        <v>Техническое обслуживание приборов для измерения температуры, термопреобразователи сопротивления, тип: ТСП-0879, ТСП-1079, ТСМ-0879, ТСМ-0979 /Термопреобразователь ДТС014-РТ1000.В2.25/1</v>
      </c>
      <c r="E293" s="19" t="str">
        <f>Source!H391</f>
        <v>шт.</v>
      </c>
      <c r="F293" s="9">
        <f>Source!I391</f>
        <v>2</v>
      </c>
      <c r="G293" s="21"/>
      <c r="H293" s="20"/>
      <c r="I293" s="9"/>
      <c r="J293" s="9"/>
      <c r="K293" s="21"/>
      <c r="L293" s="21"/>
      <c r="Q293">
        <f>ROUND((Source!BZ391/100)*ROUND((Source!AF391*Source!AV391)*Source!I391, 2), 2)</f>
        <v>1417.75</v>
      </c>
      <c r="R293">
        <f>Source!X391</f>
        <v>1417.75</v>
      </c>
      <c r="S293">
        <f>ROUND((Source!CA391/100)*ROUND((Source!AF391*Source!AV391)*Source!I391, 2), 2)</f>
        <v>202.54</v>
      </c>
      <c r="T293">
        <f>Source!Y391</f>
        <v>202.54</v>
      </c>
      <c r="U293">
        <f>ROUND((175/100)*ROUND((Source!AE391*Source!AV391)*Source!I391, 2), 2)</f>
        <v>0</v>
      </c>
      <c r="V293">
        <f>ROUND((108/100)*ROUND(Source!CS391*Source!I391, 2), 2)</f>
        <v>0</v>
      </c>
    </row>
    <row r="294" spans="1:22" ht="14.25" x14ac:dyDescent="0.2">
      <c r="A294" s="18"/>
      <c r="B294" s="18"/>
      <c r="C294" s="18"/>
      <c r="D294" s="18" t="s">
        <v>738</v>
      </c>
      <c r="E294" s="19"/>
      <c r="F294" s="9"/>
      <c r="G294" s="21">
        <f>Source!AO391</f>
        <v>506.34</v>
      </c>
      <c r="H294" s="20" t="str">
        <f>Source!DG391</f>
        <v>*2</v>
      </c>
      <c r="I294" s="9">
        <f>Source!AV391</f>
        <v>1</v>
      </c>
      <c r="J294" s="9">
        <f>IF(Source!BA391&lt;&gt; 0, Source!BA391, 1)</f>
        <v>1</v>
      </c>
      <c r="K294" s="21">
        <f>Source!S391</f>
        <v>2025.36</v>
      </c>
      <c r="L294" s="21"/>
    </row>
    <row r="295" spans="1:22" ht="14.25" x14ac:dyDescent="0.2">
      <c r="A295" s="18"/>
      <c r="B295" s="18"/>
      <c r="C295" s="18"/>
      <c r="D295" s="18" t="s">
        <v>742</v>
      </c>
      <c r="E295" s="19" t="s">
        <v>743</v>
      </c>
      <c r="F295" s="9">
        <f>Source!AT391</f>
        <v>70</v>
      </c>
      <c r="G295" s="21"/>
      <c r="H295" s="20"/>
      <c r="I295" s="9"/>
      <c r="J295" s="9"/>
      <c r="K295" s="21">
        <f>SUM(R293:R294)</f>
        <v>1417.75</v>
      </c>
      <c r="L295" s="21"/>
    </row>
    <row r="296" spans="1:22" ht="14.25" x14ac:dyDescent="0.2">
      <c r="A296" s="18"/>
      <c r="B296" s="18"/>
      <c r="C296" s="18"/>
      <c r="D296" s="18" t="s">
        <v>744</v>
      </c>
      <c r="E296" s="19" t="s">
        <v>743</v>
      </c>
      <c r="F296" s="9">
        <f>Source!AU391</f>
        <v>10</v>
      </c>
      <c r="G296" s="21"/>
      <c r="H296" s="20"/>
      <c r="I296" s="9"/>
      <c r="J296" s="9"/>
      <c r="K296" s="21">
        <f>SUM(T293:T295)</f>
        <v>202.54</v>
      </c>
      <c r="L296" s="21"/>
    </row>
    <row r="297" spans="1:22" ht="14.25" x14ac:dyDescent="0.2">
      <c r="A297" s="18"/>
      <c r="B297" s="18"/>
      <c r="C297" s="18"/>
      <c r="D297" s="18" t="s">
        <v>746</v>
      </c>
      <c r="E297" s="19" t="s">
        <v>747</v>
      </c>
      <c r="F297" s="9">
        <f>Source!AQ391</f>
        <v>0.82</v>
      </c>
      <c r="G297" s="21"/>
      <c r="H297" s="20" t="str">
        <f>Source!DI391</f>
        <v>*2</v>
      </c>
      <c r="I297" s="9">
        <f>Source!AV391</f>
        <v>1</v>
      </c>
      <c r="J297" s="9"/>
      <c r="K297" s="21"/>
      <c r="L297" s="21">
        <f>Source!U391</f>
        <v>3.28</v>
      </c>
    </row>
    <row r="298" spans="1:22" ht="15" x14ac:dyDescent="0.25">
      <c r="A298" s="26"/>
      <c r="B298" s="26"/>
      <c r="C298" s="26"/>
      <c r="D298" s="26"/>
      <c r="E298" s="26"/>
      <c r="F298" s="26"/>
      <c r="G298" s="26"/>
      <c r="H298" s="26"/>
      <c r="I298" s="26"/>
      <c r="J298" s="54">
        <f>K294+K295+K296</f>
        <v>3645.6499999999996</v>
      </c>
      <c r="K298" s="54"/>
      <c r="L298" s="27">
        <f>IF(Source!I391&lt;&gt;0, ROUND(J298/Source!I391, 2), 0)</f>
        <v>1822.83</v>
      </c>
      <c r="P298" s="24">
        <f>J298</f>
        <v>3645.6499999999996</v>
      </c>
    </row>
    <row r="299" spans="1:22" ht="42.75" x14ac:dyDescent="0.2">
      <c r="A299" s="18">
        <v>27</v>
      </c>
      <c r="B299" s="18">
        <v>27</v>
      </c>
      <c r="C299" s="18" t="str">
        <f>Source!F392</f>
        <v>1.23-2103-15-1/1</v>
      </c>
      <c r="D299" s="18" t="str">
        <f>Source!G392</f>
        <v>Техническое обслуживание сигнализатора уровня /Датчик осадков КСТ-020 3,0</v>
      </c>
      <c r="E299" s="19" t="str">
        <f>Source!H392</f>
        <v>шт.</v>
      </c>
      <c r="F299" s="9">
        <f>Source!I392</f>
        <v>2</v>
      </c>
      <c r="G299" s="21"/>
      <c r="H299" s="20"/>
      <c r="I299" s="9"/>
      <c r="J299" s="9"/>
      <c r="K299" s="21"/>
      <c r="L299" s="21"/>
      <c r="Q299">
        <f>ROUND((Source!BZ392/100)*ROUND((Source!AF392*Source!AV392)*Source!I392, 2), 2)</f>
        <v>2136.71</v>
      </c>
      <c r="R299">
        <f>Source!X392</f>
        <v>2136.71</v>
      </c>
      <c r="S299">
        <f>ROUND((Source!CA392/100)*ROUND((Source!AF392*Source!AV392)*Source!I392, 2), 2)</f>
        <v>305.24</v>
      </c>
      <c r="T299">
        <f>Source!Y392</f>
        <v>305.24</v>
      </c>
      <c r="U299">
        <f>ROUND((175/100)*ROUND((Source!AE392*Source!AV392)*Source!I392, 2), 2)</f>
        <v>0</v>
      </c>
      <c r="V299">
        <f>ROUND((108/100)*ROUND(Source!CS392*Source!I392, 2), 2)</f>
        <v>0</v>
      </c>
    </row>
    <row r="300" spans="1:22" ht="14.25" x14ac:dyDescent="0.2">
      <c r="A300" s="18"/>
      <c r="B300" s="18"/>
      <c r="C300" s="18"/>
      <c r="D300" s="18" t="s">
        <v>738</v>
      </c>
      <c r="E300" s="19"/>
      <c r="F300" s="9"/>
      <c r="G300" s="21">
        <f>Source!AO392</f>
        <v>763.11</v>
      </c>
      <c r="H300" s="20" t="str">
        <f>Source!DG392</f>
        <v>*2</v>
      </c>
      <c r="I300" s="9">
        <f>Source!AV392</f>
        <v>1</v>
      </c>
      <c r="J300" s="9">
        <f>IF(Source!BA392&lt;&gt; 0, Source!BA392, 1)</f>
        <v>1</v>
      </c>
      <c r="K300" s="21">
        <f>Source!S392</f>
        <v>3052.44</v>
      </c>
      <c r="L300" s="21"/>
    </row>
    <row r="301" spans="1:22" ht="14.25" x14ac:dyDescent="0.2">
      <c r="A301" s="18"/>
      <c r="B301" s="18"/>
      <c r="C301" s="18"/>
      <c r="D301" s="18" t="s">
        <v>741</v>
      </c>
      <c r="E301" s="19"/>
      <c r="F301" s="9"/>
      <c r="G301" s="21">
        <f>Source!AL392</f>
        <v>22.54</v>
      </c>
      <c r="H301" s="20" t="str">
        <f>Source!DD392</f>
        <v>*2</v>
      </c>
      <c r="I301" s="9">
        <f>Source!AW392</f>
        <v>1</v>
      </c>
      <c r="J301" s="9">
        <f>IF(Source!BC392&lt;&gt; 0, Source!BC392, 1)</f>
        <v>1</v>
      </c>
      <c r="K301" s="21">
        <f>Source!P392</f>
        <v>90.16</v>
      </c>
      <c r="L301" s="21"/>
    </row>
    <row r="302" spans="1:22" ht="14.25" x14ac:dyDescent="0.2">
      <c r="A302" s="18"/>
      <c r="B302" s="18"/>
      <c r="C302" s="18"/>
      <c r="D302" s="18" t="s">
        <v>742</v>
      </c>
      <c r="E302" s="19" t="s">
        <v>743</v>
      </c>
      <c r="F302" s="9">
        <f>Source!AT392</f>
        <v>70</v>
      </c>
      <c r="G302" s="21"/>
      <c r="H302" s="20"/>
      <c r="I302" s="9"/>
      <c r="J302" s="9"/>
      <c r="K302" s="21">
        <f>SUM(R299:R301)</f>
        <v>2136.71</v>
      </c>
      <c r="L302" s="21"/>
    </row>
    <row r="303" spans="1:22" ht="14.25" x14ac:dyDescent="0.2">
      <c r="A303" s="18"/>
      <c r="B303" s="18"/>
      <c r="C303" s="18"/>
      <c r="D303" s="18" t="s">
        <v>744</v>
      </c>
      <c r="E303" s="19" t="s">
        <v>743</v>
      </c>
      <c r="F303" s="9">
        <f>Source!AU392</f>
        <v>10</v>
      </c>
      <c r="G303" s="21"/>
      <c r="H303" s="20"/>
      <c r="I303" s="9"/>
      <c r="J303" s="9"/>
      <c r="K303" s="21">
        <f>SUM(T299:T302)</f>
        <v>305.24</v>
      </c>
      <c r="L303" s="21"/>
    </row>
    <row r="304" spans="1:22" ht="14.25" x14ac:dyDescent="0.2">
      <c r="A304" s="18"/>
      <c r="B304" s="18"/>
      <c r="C304" s="18"/>
      <c r="D304" s="18" t="s">
        <v>746</v>
      </c>
      <c r="E304" s="19" t="s">
        <v>747</v>
      </c>
      <c r="F304" s="9">
        <f>Source!AQ392</f>
        <v>0.92</v>
      </c>
      <c r="G304" s="21"/>
      <c r="H304" s="20" t="str">
        <f>Source!DI392</f>
        <v>*2</v>
      </c>
      <c r="I304" s="9">
        <f>Source!AV392</f>
        <v>1</v>
      </c>
      <c r="J304" s="9"/>
      <c r="K304" s="21"/>
      <c r="L304" s="21">
        <f>Source!U392</f>
        <v>3.68</v>
      </c>
    </row>
    <row r="305" spans="1:22" ht="15" x14ac:dyDescent="0.25">
      <c r="A305" s="26"/>
      <c r="B305" s="26"/>
      <c r="C305" s="26"/>
      <c r="D305" s="26"/>
      <c r="E305" s="26"/>
      <c r="F305" s="26"/>
      <c r="G305" s="26"/>
      <c r="H305" s="26"/>
      <c r="I305" s="26"/>
      <c r="J305" s="54">
        <f>K300+K301+K302+K303</f>
        <v>5584.5499999999993</v>
      </c>
      <c r="K305" s="54"/>
      <c r="L305" s="27">
        <f>IF(Source!I392&lt;&gt;0, ROUND(J305/Source!I392, 2), 0)</f>
        <v>2792.28</v>
      </c>
      <c r="P305" s="24">
        <f>J305</f>
        <v>5584.5499999999993</v>
      </c>
    </row>
    <row r="306" spans="1:22" ht="28.5" x14ac:dyDescent="0.2">
      <c r="A306" s="18">
        <v>28</v>
      </c>
      <c r="B306" s="18">
        <v>28</v>
      </c>
      <c r="C306" s="18" t="str">
        <f>Source!F393</f>
        <v>1.22-2103-2-1/1</v>
      </c>
      <c r="D306" s="18" t="str">
        <f>Source!G393</f>
        <v>Техническое обслуживание сетевой линии связи</v>
      </c>
      <c r="E306" s="19" t="str">
        <f>Source!H393</f>
        <v>100 м</v>
      </c>
      <c r="F306" s="9">
        <f>Source!I393</f>
        <v>0.06</v>
      </c>
      <c r="G306" s="21"/>
      <c r="H306" s="20"/>
      <c r="I306" s="9"/>
      <c r="J306" s="9"/>
      <c r="K306" s="21"/>
      <c r="L306" s="21"/>
      <c r="Q306">
        <f>ROUND((Source!BZ393/100)*ROUND((Source!AF393*Source!AV393)*Source!I393, 2), 2)</f>
        <v>20.87</v>
      </c>
      <c r="R306">
        <f>Source!X393</f>
        <v>20.87</v>
      </c>
      <c r="S306">
        <f>ROUND((Source!CA393/100)*ROUND((Source!AF393*Source!AV393)*Source!I393, 2), 2)</f>
        <v>2.98</v>
      </c>
      <c r="T306">
        <f>Source!Y393</f>
        <v>2.98</v>
      </c>
      <c r="U306">
        <f>ROUND((175/100)*ROUND((Source!AE393*Source!AV393)*Source!I393, 2), 2)</f>
        <v>0</v>
      </c>
      <c r="V306">
        <f>ROUND((108/100)*ROUND(Source!CS393*Source!I393, 2), 2)</f>
        <v>0</v>
      </c>
    </row>
    <row r="307" spans="1:22" x14ac:dyDescent="0.2">
      <c r="D307" s="22" t="str">
        <f>"Объем: "&amp;Source!I393&amp;"=(30+"&amp;"30)*"&amp;"0,1/"&amp;"100"</f>
        <v>Объем: 0,06=(30+30)*0,1/100</v>
      </c>
    </row>
    <row r="308" spans="1:22" ht="14.25" x14ac:dyDescent="0.2">
      <c r="A308" s="18"/>
      <c r="B308" s="18"/>
      <c r="C308" s="18"/>
      <c r="D308" s="18" t="s">
        <v>738</v>
      </c>
      <c r="E308" s="19"/>
      <c r="F308" s="9"/>
      <c r="G308" s="21">
        <f>Source!AO393</f>
        <v>496.76</v>
      </c>
      <c r="H308" s="20" t="str">
        <f>Source!DG393</f>
        <v/>
      </c>
      <c r="I308" s="9">
        <f>Source!AV393</f>
        <v>1</v>
      </c>
      <c r="J308" s="9">
        <f>IF(Source!BA393&lt;&gt; 0, Source!BA393, 1)</f>
        <v>1</v>
      </c>
      <c r="K308" s="21">
        <f>Source!S393</f>
        <v>29.81</v>
      </c>
      <c r="L308" s="21"/>
    </row>
    <row r="309" spans="1:22" ht="14.25" x14ac:dyDescent="0.2">
      <c r="A309" s="18"/>
      <c r="B309" s="18"/>
      <c r="C309" s="18"/>
      <c r="D309" s="18" t="s">
        <v>742</v>
      </c>
      <c r="E309" s="19" t="s">
        <v>743</v>
      </c>
      <c r="F309" s="9">
        <f>Source!AT393</f>
        <v>70</v>
      </c>
      <c r="G309" s="21"/>
      <c r="H309" s="20"/>
      <c r="I309" s="9"/>
      <c r="J309" s="9"/>
      <c r="K309" s="21">
        <f>SUM(R306:R308)</f>
        <v>20.87</v>
      </c>
      <c r="L309" s="21"/>
    </row>
    <row r="310" spans="1:22" ht="14.25" x14ac:dyDescent="0.2">
      <c r="A310" s="18"/>
      <c r="B310" s="18"/>
      <c r="C310" s="18"/>
      <c r="D310" s="18" t="s">
        <v>744</v>
      </c>
      <c r="E310" s="19" t="s">
        <v>743</v>
      </c>
      <c r="F310" s="9">
        <f>Source!AU393</f>
        <v>10</v>
      </c>
      <c r="G310" s="21"/>
      <c r="H310" s="20"/>
      <c r="I310" s="9"/>
      <c r="J310" s="9"/>
      <c r="K310" s="21">
        <f>SUM(T306:T309)</f>
        <v>2.98</v>
      </c>
      <c r="L310" s="21"/>
    </row>
    <row r="311" spans="1:22" ht="14.25" x14ac:dyDescent="0.2">
      <c r="A311" s="18"/>
      <c r="B311" s="18"/>
      <c r="C311" s="18"/>
      <c r="D311" s="18" t="s">
        <v>746</v>
      </c>
      <c r="E311" s="19" t="s">
        <v>747</v>
      </c>
      <c r="F311" s="9">
        <f>Source!AQ393</f>
        <v>0.7</v>
      </c>
      <c r="G311" s="21"/>
      <c r="H311" s="20" t="str">
        <f>Source!DI393</f>
        <v/>
      </c>
      <c r="I311" s="9">
        <f>Source!AV393</f>
        <v>1</v>
      </c>
      <c r="J311" s="9"/>
      <c r="K311" s="21"/>
      <c r="L311" s="21">
        <f>Source!U393</f>
        <v>4.1999999999999996E-2</v>
      </c>
    </row>
    <row r="312" spans="1:22" ht="15" x14ac:dyDescent="0.25">
      <c r="A312" s="26"/>
      <c r="B312" s="26"/>
      <c r="C312" s="26"/>
      <c r="D312" s="26"/>
      <c r="E312" s="26"/>
      <c r="F312" s="26"/>
      <c r="G312" s="26"/>
      <c r="H312" s="26"/>
      <c r="I312" s="26"/>
      <c r="J312" s="54">
        <f>K308+K309+K310</f>
        <v>53.66</v>
      </c>
      <c r="K312" s="54"/>
      <c r="L312" s="27">
        <f>IF(Source!I393&lt;&gt;0, ROUND(J312/Source!I393, 2), 0)</f>
        <v>894.33</v>
      </c>
      <c r="P312" s="24">
        <f>J312</f>
        <v>53.66</v>
      </c>
    </row>
    <row r="314" spans="1:22" ht="15" x14ac:dyDescent="0.25">
      <c r="A314" s="59" t="str">
        <f>CONCATENATE("Итого по подразделу: ",IF(Source!G395&lt;&gt;"Новый подраздел", Source!G395, ""))</f>
        <v>Итого по подразделу: Система электрического обогрева кровли и водостоков.</v>
      </c>
      <c r="B314" s="59"/>
      <c r="C314" s="59"/>
      <c r="D314" s="59"/>
      <c r="E314" s="59"/>
      <c r="F314" s="59"/>
      <c r="G314" s="59"/>
      <c r="H314" s="59"/>
      <c r="I314" s="59"/>
      <c r="J314" s="57">
        <f>SUM(P284:P313)</f>
        <v>9351.4699999999993</v>
      </c>
      <c r="K314" s="58"/>
      <c r="L314" s="28"/>
    </row>
    <row r="317" spans="1:22" ht="16.5" x14ac:dyDescent="0.25">
      <c r="A317" s="56" t="str">
        <f>CONCATENATE("Подраздел: ",IF(Source!G425&lt;&gt;"Новый подраздел", Source!G425, ""))</f>
        <v>Подраздел: Молниезащита, заземление и уравнивание потенциалов</v>
      </c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</row>
    <row r="318" spans="1:22" ht="28.5" x14ac:dyDescent="0.2">
      <c r="A318" s="18">
        <v>29</v>
      </c>
      <c r="B318" s="18">
        <v>29</v>
      </c>
      <c r="C318" s="18" t="str">
        <f>Source!F429</f>
        <v>1.21-2103-3-1/1</v>
      </c>
      <c r="D318" s="18" t="str">
        <f>Source!G429</f>
        <v>Техническое обслуживание сетей заземления магистральных,</v>
      </c>
      <c r="E318" s="19" t="str">
        <f>Source!H429</f>
        <v>100 м</v>
      </c>
      <c r="F318" s="9">
        <f>Source!I429</f>
        <v>0.38</v>
      </c>
      <c r="G318" s="21"/>
      <c r="H318" s="20"/>
      <c r="I318" s="9"/>
      <c r="J318" s="9"/>
      <c r="K318" s="21"/>
      <c r="L318" s="21"/>
      <c r="Q318">
        <f>ROUND((Source!BZ429/100)*ROUND((Source!AF429*Source!AV429)*Source!I429, 2), 2)</f>
        <v>1580.57</v>
      </c>
      <c r="R318">
        <f>Source!X429</f>
        <v>1580.57</v>
      </c>
      <c r="S318">
        <f>ROUND((Source!CA429/100)*ROUND((Source!AF429*Source!AV429)*Source!I429, 2), 2)</f>
        <v>225.8</v>
      </c>
      <c r="T318">
        <f>Source!Y429</f>
        <v>225.8</v>
      </c>
      <c r="U318">
        <f>ROUND((175/100)*ROUND((Source!AE429*Source!AV429)*Source!I429, 2), 2)</f>
        <v>0</v>
      </c>
      <c r="V318">
        <f>ROUND((108/100)*ROUND(Source!CS429*Source!I429, 2), 2)</f>
        <v>0</v>
      </c>
    </row>
    <row r="319" spans="1:22" x14ac:dyDescent="0.2">
      <c r="D319" s="22" t="str">
        <f>"Объем: "&amp;Source!I429&amp;"=(120+"&amp;"80+"&amp;"100+"&amp;"60+"&amp;"20)*"&amp;"0,1/"&amp;"100"</f>
        <v>Объем: 0,38=(120+80+100+60+20)*0,1/100</v>
      </c>
    </row>
    <row r="320" spans="1:22" ht="14.25" x14ac:dyDescent="0.2">
      <c r="A320" s="18"/>
      <c r="B320" s="18"/>
      <c r="C320" s="18"/>
      <c r="D320" s="18" t="s">
        <v>738</v>
      </c>
      <c r="E320" s="19"/>
      <c r="F320" s="9"/>
      <c r="G320" s="21">
        <f>Source!AO429</f>
        <v>5942</v>
      </c>
      <c r="H320" s="20" t="str">
        <f>Source!DG429</f>
        <v/>
      </c>
      <c r="I320" s="9">
        <f>Source!AV429</f>
        <v>1</v>
      </c>
      <c r="J320" s="9">
        <f>IF(Source!BA429&lt;&gt; 0, Source!BA429, 1)</f>
        <v>1</v>
      </c>
      <c r="K320" s="21">
        <f>Source!S429</f>
        <v>2257.96</v>
      </c>
      <c r="L320" s="21"/>
    </row>
    <row r="321" spans="1:22" ht="14.25" x14ac:dyDescent="0.2">
      <c r="A321" s="18"/>
      <c r="B321" s="18"/>
      <c r="C321" s="18"/>
      <c r="D321" s="18" t="s">
        <v>741</v>
      </c>
      <c r="E321" s="19"/>
      <c r="F321" s="9"/>
      <c r="G321" s="21">
        <f>Source!AL429</f>
        <v>22.51</v>
      </c>
      <c r="H321" s="20" t="str">
        <f>Source!DD429</f>
        <v/>
      </c>
      <c r="I321" s="9">
        <f>Source!AW429</f>
        <v>1</v>
      </c>
      <c r="J321" s="9">
        <f>IF(Source!BC429&lt;&gt; 0, Source!BC429, 1)</f>
        <v>1</v>
      </c>
      <c r="K321" s="21">
        <f>Source!P429</f>
        <v>8.5500000000000007</v>
      </c>
      <c r="L321" s="21"/>
    </row>
    <row r="322" spans="1:22" ht="14.25" x14ac:dyDescent="0.2">
      <c r="A322" s="18"/>
      <c r="B322" s="18"/>
      <c r="C322" s="18"/>
      <c r="D322" s="18" t="s">
        <v>742</v>
      </c>
      <c r="E322" s="19" t="s">
        <v>743</v>
      </c>
      <c r="F322" s="9">
        <f>Source!AT429</f>
        <v>70</v>
      </c>
      <c r="G322" s="21"/>
      <c r="H322" s="20"/>
      <c r="I322" s="9"/>
      <c r="J322" s="9"/>
      <c r="K322" s="21">
        <f>SUM(R318:R321)</f>
        <v>1580.57</v>
      </c>
      <c r="L322" s="21"/>
    </row>
    <row r="323" spans="1:22" ht="14.25" x14ac:dyDescent="0.2">
      <c r="A323" s="18"/>
      <c r="B323" s="18"/>
      <c r="C323" s="18"/>
      <c r="D323" s="18" t="s">
        <v>744</v>
      </c>
      <c r="E323" s="19" t="s">
        <v>743</v>
      </c>
      <c r="F323" s="9">
        <f>Source!AU429</f>
        <v>10</v>
      </c>
      <c r="G323" s="21"/>
      <c r="H323" s="20"/>
      <c r="I323" s="9"/>
      <c r="J323" s="9"/>
      <c r="K323" s="21">
        <f>SUM(T318:T322)</f>
        <v>225.8</v>
      </c>
      <c r="L323" s="21"/>
    </row>
    <row r="324" spans="1:22" ht="14.25" x14ac:dyDescent="0.2">
      <c r="A324" s="18"/>
      <c r="B324" s="18"/>
      <c r="C324" s="18"/>
      <c r="D324" s="18" t="s">
        <v>746</v>
      </c>
      <c r="E324" s="19" t="s">
        <v>747</v>
      </c>
      <c r="F324" s="9">
        <f>Source!AQ429</f>
        <v>11.1</v>
      </c>
      <c r="G324" s="21"/>
      <c r="H324" s="20" t="str">
        <f>Source!DI429</f>
        <v/>
      </c>
      <c r="I324" s="9">
        <f>Source!AV429</f>
        <v>1</v>
      </c>
      <c r="J324" s="9"/>
      <c r="K324" s="21"/>
      <c r="L324" s="21">
        <f>Source!U429</f>
        <v>4.218</v>
      </c>
    </row>
    <row r="325" spans="1:22" ht="15" x14ac:dyDescent="0.25">
      <c r="A325" s="26"/>
      <c r="B325" s="26"/>
      <c r="C325" s="26"/>
      <c r="D325" s="26"/>
      <c r="E325" s="26"/>
      <c r="F325" s="26"/>
      <c r="G325" s="26"/>
      <c r="H325" s="26"/>
      <c r="I325" s="26"/>
      <c r="J325" s="54">
        <f>K320+K321+K322+K323</f>
        <v>4072.88</v>
      </c>
      <c r="K325" s="54"/>
      <c r="L325" s="27">
        <f>IF(Source!I429&lt;&gt;0, ROUND(J325/Source!I429, 2), 0)</f>
        <v>10718.11</v>
      </c>
      <c r="P325" s="24">
        <f>J325</f>
        <v>4072.88</v>
      </c>
    </row>
    <row r="327" spans="1:22" ht="15" x14ac:dyDescent="0.25">
      <c r="A327" s="59" t="str">
        <f>CONCATENATE("Итого по подразделу: ",IF(Source!G433&lt;&gt;"Новый подраздел", Source!G433, ""))</f>
        <v>Итого по подразделу: Молниезащита, заземление и уравнивание потенциалов</v>
      </c>
      <c r="B327" s="59"/>
      <c r="C327" s="59"/>
      <c r="D327" s="59"/>
      <c r="E327" s="59"/>
      <c r="F327" s="59"/>
      <c r="G327" s="59"/>
      <c r="H327" s="59"/>
      <c r="I327" s="59"/>
      <c r="J327" s="57">
        <f>SUM(P317:P326)</f>
        <v>4072.88</v>
      </c>
      <c r="K327" s="58"/>
      <c r="L327" s="28"/>
    </row>
    <row r="330" spans="1:22" ht="16.5" x14ac:dyDescent="0.25">
      <c r="A330" s="56" t="str">
        <f>CONCATENATE("Подраздел: ",IF(Source!G463&lt;&gt;"Новый подраздел", Source!G463, ""))</f>
        <v>Подраздел: Архитектурное освещение фасада</v>
      </c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</row>
    <row r="331" spans="1:22" ht="57" x14ac:dyDescent="0.2">
      <c r="A331" s="18">
        <v>30</v>
      </c>
      <c r="B331" s="18">
        <v>30</v>
      </c>
      <c r="C331" s="18" t="str">
        <f>Source!F467</f>
        <v>1.20-2203-1-3/1</v>
      </c>
      <c r="D331" s="18" t="str">
        <f>Source!G467</f>
        <v>Техническое обслуживание щита осветительного группового с установочными автоматами, число групп 6</v>
      </c>
      <c r="E331" s="19" t="str">
        <f>Source!H467</f>
        <v>шт.</v>
      </c>
      <c r="F331" s="9">
        <f>Source!I467</f>
        <v>1</v>
      </c>
      <c r="G331" s="21"/>
      <c r="H331" s="20"/>
      <c r="I331" s="9"/>
      <c r="J331" s="9"/>
      <c r="K331" s="21"/>
      <c r="L331" s="21"/>
      <c r="Q331">
        <f>ROUND((Source!BZ467/100)*ROUND((Source!AF467*Source!AV467)*Source!I467, 2), 2)</f>
        <v>2593.46</v>
      </c>
      <c r="R331">
        <f>Source!X467</f>
        <v>2593.46</v>
      </c>
      <c r="S331">
        <f>ROUND((Source!CA467/100)*ROUND((Source!AF467*Source!AV467)*Source!I467, 2), 2)</f>
        <v>370.49</v>
      </c>
      <c r="T331">
        <f>Source!Y467</f>
        <v>370.49</v>
      </c>
      <c r="U331">
        <f>ROUND((175/100)*ROUND((Source!AE467*Source!AV467)*Source!I467, 2), 2)</f>
        <v>0</v>
      </c>
      <c r="V331">
        <f>ROUND((108/100)*ROUND(Source!CS467*Source!I467, 2), 2)</f>
        <v>0</v>
      </c>
    </row>
    <row r="332" spans="1:22" ht="14.25" x14ac:dyDescent="0.2">
      <c r="A332" s="18"/>
      <c r="B332" s="18"/>
      <c r="C332" s="18"/>
      <c r="D332" s="18" t="s">
        <v>738</v>
      </c>
      <c r="E332" s="19"/>
      <c r="F332" s="9"/>
      <c r="G332" s="21">
        <f>Source!AO467</f>
        <v>3704.94</v>
      </c>
      <c r="H332" s="20" t="str">
        <f>Source!DG467</f>
        <v/>
      </c>
      <c r="I332" s="9">
        <f>Source!AV467</f>
        <v>1</v>
      </c>
      <c r="J332" s="9">
        <f>IF(Source!BA467&lt;&gt; 0, Source!BA467, 1)</f>
        <v>1</v>
      </c>
      <c r="K332" s="21">
        <f>Source!S467</f>
        <v>3704.94</v>
      </c>
      <c r="L332" s="21"/>
    </row>
    <row r="333" spans="1:22" ht="14.25" x14ac:dyDescent="0.2">
      <c r="A333" s="18"/>
      <c r="B333" s="18"/>
      <c r="C333" s="18"/>
      <c r="D333" s="18" t="s">
        <v>741</v>
      </c>
      <c r="E333" s="19"/>
      <c r="F333" s="9"/>
      <c r="G333" s="21">
        <f>Source!AL467</f>
        <v>55.07</v>
      </c>
      <c r="H333" s="20" t="str">
        <f>Source!DD467</f>
        <v/>
      </c>
      <c r="I333" s="9">
        <f>Source!AW467</f>
        <v>1</v>
      </c>
      <c r="J333" s="9">
        <f>IF(Source!BC467&lt;&gt; 0, Source!BC467, 1)</f>
        <v>1</v>
      </c>
      <c r="K333" s="21">
        <f>Source!P467</f>
        <v>55.07</v>
      </c>
      <c r="L333" s="21"/>
    </row>
    <row r="334" spans="1:22" ht="14.25" x14ac:dyDescent="0.2">
      <c r="A334" s="18"/>
      <c r="B334" s="18"/>
      <c r="C334" s="18"/>
      <c r="D334" s="18" t="s">
        <v>742</v>
      </c>
      <c r="E334" s="19" t="s">
        <v>743</v>
      </c>
      <c r="F334" s="9">
        <f>Source!AT467</f>
        <v>70</v>
      </c>
      <c r="G334" s="21"/>
      <c r="H334" s="20"/>
      <c r="I334" s="9"/>
      <c r="J334" s="9"/>
      <c r="K334" s="21">
        <f>SUM(R331:R333)</f>
        <v>2593.46</v>
      </c>
      <c r="L334" s="21"/>
    </row>
    <row r="335" spans="1:22" ht="14.25" x14ac:dyDescent="0.2">
      <c r="A335" s="18"/>
      <c r="B335" s="18"/>
      <c r="C335" s="18"/>
      <c r="D335" s="18" t="s">
        <v>744</v>
      </c>
      <c r="E335" s="19" t="s">
        <v>743</v>
      </c>
      <c r="F335" s="9">
        <f>Source!AU467</f>
        <v>10</v>
      </c>
      <c r="G335" s="21"/>
      <c r="H335" s="20"/>
      <c r="I335" s="9"/>
      <c r="J335" s="9"/>
      <c r="K335" s="21">
        <f>SUM(T331:T334)</f>
        <v>370.49</v>
      </c>
      <c r="L335" s="21"/>
    </row>
    <row r="336" spans="1:22" ht="14.25" x14ac:dyDescent="0.2">
      <c r="A336" s="18"/>
      <c r="B336" s="18"/>
      <c r="C336" s="18"/>
      <c r="D336" s="18" t="s">
        <v>746</v>
      </c>
      <c r="E336" s="19" t="s">
        <v>747</v>
      </c>
      <c r="F336" s="9">
        <f>Source!AQ467</f>
        <v>6</v>
      </c>
      <c r="G336" s="21"/>
      <c r="H336" s="20" t="str">
        <f>Source!DI467</f>
        <v/>
      </c>
      <c r="I336" s="9">
        <f>Source!AV467</f>
        <v>1</v>
      </c>
      <c r="J336" s="9"/>
      <c r="K336" s="21"/>
      <c r="L336" s="21">
        <f>Source!U467</f>
        <v>6</v>
      </c>
    </row>
    <row r="337" spans="1:22" ht="15" x14ac:dyDescent="0.25">
      <c r="A337" s="26"/>
      <c r="B337" s="26"/>
      <c r="C337" s="26"/>
      <c r="D337" s="26"/>
      <c r="E337" s="26"/>
      <c r="F337" s="26"/>
      <c r="G337" s="26"/>
      <c r="H337" s="26"/>
      <c r="I337" s="26"/>
      <c r="J337" s="54">
        <f>K332+K333+K334+K335</f>
        <v>6723.96</v>
      </c>
      <c r="K337" s="54"/>
      <c r="L337" s="27">
        <f>IF(Source!I467&lt;&gt;0, ROUND(J337/Source!I467, 2), 0)</f>
        <v>6723.96</v>
      </c>
      <c r="P337" s="24">
        <f>J337</f>
        <v>6723.96</v>
      </c>
    </row>
    <row r="338" spans="1:22" ht="57" x14ac:dyDescent="0.2">
      <c r="A338" s="18">
        <v>31</v>
      </c>
      <c r="B338" s="18">
        <v>31</v>
      </c>
      <c r="C338" s="18" t="str">
        <f>Source!F469</f>
        <v>1.23-2103-3-1/1</v>
      </c>
      <c r="D338" s="18" t="str">
        <f>Source!G469</f>
        <v>Техническое обслуживание реле времени, реле теплового /Реле времени астрономическое PCZ—525—3</v>
      </c>
      <c r="E338" s="19" t="str">
        <f>Source!H469</f>
        <v>шт.</v>
      </c>
      <c r="F338" s="9">
        <f>Source!I469</f>
        <v>1</v>
      </c>
      <c r="G338" s="21"/>
      <c r="H338" s="20"/>
      <c r="I338" s="9"/>
      <c r="J338" s="9"/>
      <c r="K338" s="21"/>
      <c r="L338" s="21"/>
      <c r="Q338">
        <f>ROUND((Source!BZ469/100)*ROUND((Source!AF469*Source!AV469)*Source!I469, 2), 2)</f>
        <v>518.69000000000005</v>
      </c>
      <c r="R338">
        <f>Source!X469</f>
        <v>518.69000000000005</v>
      </c>
      <c r="S338">
        <f>ROUND((Source!CA469/100)*ROUND((Source!AF469*Source!AV469)*Source!I469, 2), 2)</f>
        <v>74.099999999999994</v>
      </c>
      <c r="T338">
        <f>Source!Y469</f>
        <v>74.099999999999994</v>
      </c>
      <c r="U338">
        <f>ROUND((175/100)*ROUND((Source!AE469*Source!AV469)*Source!I469, 2), 2)</f>
        <v>0</v>
      </c>
      <c r="V338">
        <f>ROUND((108/100)*ROUND(Source!CS469*Source!I469, 2), 2)</f>
        <v>0</v>
      </c>
    </row>
    <row r="339" spans="1:22" ht="14.25" x14ac:dyDescent="0.2">
      <c r="A339" s="18"/>
      <c r="B339" s="18"/>
      <c r="C339" s="18"/>
      <c r="D339" s="18" t="s">
        <v>738</v>
      </c>
      <c r="E339" s="19"/>
      <c r="F339" s="9"/>
      <c r="G339" s="21">
        <f>Source!AO469</f>
        <v>740.99</v>
      </c>
      <c r="H339" s="20" t="str">
        <f>Source!DG469</f>
        <v/>
      </c>
      <c r="I339" s="9">
        <f>Source!AV469</f>
        <v>1</v>
      </c>
      <c r="J339" s="9">
        <f>IF(Source!BA469&lt;&gt; 0, Source!BA469, 1)</f>
        <v>1</v>
      </c>
      <c r="K339" s="21">
        <f>Source!S469</f>
        <v>740.99</v>
      </c>
      <c r="L339" s="21"/>
    </row>
    <row r="340" spans="1:22" ht="14.25" x14ac:dyDescent="0.2">
      <c r="A340" s="18"/>
      <c r="B340" s="18"/>
      <c r="C340" s="18"/>
      <c r="D340" s="18" t="s">
        <v>741</v>
      </c>
      <c r="E340" s="19"/>
      <c r="F340" s="9"/>
      <c r="G340" s="21">
        <f>Source!AL469</f>
        <v>1.79</v>
      </c>
      <c r="H340" s="20" t="str">
        <f>Source!DD469</f>
        <v/>
      </c>
      <c r="I340" s="9">
        <f>Source!AW469</f>
        <v>1</v>
      </c>
      <c r="J340" s="9">
        <f>IF(Source!BC469&lt;&gt; 0, Source!BC469, 1)</f>
        <v>1</v>
      </c>
      <c r="K340" s="21">
        <f>Source!P469</f>
        <v>1.79</v>
      </c>
      <c r="L340" s="21"/>
    </row>
    <row r="341" spans="1:22" ht="14.25" x14ac:dyDescent="0.2">
      <c r="A341" s="18"/>
      <c r="B341" s="18"/>
      <c r="C341" s="18"/>
      <c r="D341" s="18" t="s">
        <v>742</v>
      </c>
      <c r="E341" s="19" t="s">
        <v>743</v>
      </c>
      <c r="F341" s="9">
        <f>Source!AT469</f>
        <v>70</v>
      </c>
      <c r="G341" s="21"/>
      <c r="H341" s="20"/>
      <c r="I341" s="9"/>
      <c r="J341" s="9"/>
      <c r="K341" s="21">
        <f>SUM(R338:R340)</f>
        <v>518.69000000000005</v>
      </c>
      <c r="L341" s="21"/>
    </row>
    <row r="342" spans="1:22" ht="14.25" x14ac:dyDescent="0.2">
      <c r="A342" s="18"/>
      <c r="B342" s="18"/>
      <c r="C342" s="18"/>
      <c r="D342" s="18" t="s">
        <v>744</v>
      </c>
      <c r="E342" s="19" t="s">
        <v>743</v>
      </c>
      <c r="F342" s="9">
        <f>Source!AU469</f>
        <v>10</v>
      </c>
      <c r="G342" s="21"/>
      <c r="H342" s="20"/>
      <c r="I342" s="9"/>
      <c r="J342" s="9"/>
      <c r="K342" s="21">
        <f>SUM(T338:T341)</f>
        <v>74.099999999999994</v>
      </c>
      <c r="L342" s="21"/>
    </row>
    <row r="343" spans="1:22" ht="14.25" x14ac:dyDescent="0.2">
      <c r="A343" s="18"/>
      <c r="B343" s="18"/>
      <c r="C343" s="18"/>
      <c r="D343" s="18" t="s">
        <v>746</v>
      </c>
      <c r="E343" s="19" t="s">
        <v>747</v>
      </c>
      <c r="F343" s="9">
        <f>Source!AQ469</f>
        <v>1.2</v>
      </c>
      <c r="G343" s="21"/>
      <c r="H343" s="20" t="str">
        <f>Source!DI469</f>
        <v/>
      </c>
      <c r="I343" s="9">
        <f>Source!AV469</f>
        <v>1</v>
      </c>
      <c r="J343" s="9"/>
      <c r="K343" s="21"/>
      <c r="L343" s="21">
        <f>Source!U469</f>
        <v>1.2</v>
      </c>
    </row>
    <row r="344" spans="1:22" ht="15" x14ac:dyDescent="0.25">
      <c r="A344" s="26"/>
      <c r="B344" s="26"/>
      <c r="C344" s="26"/>
      <c r="D344" s="26"/>
      <c r="E344" s="26"/>
      <c r="F344" s="26"/>
      <c r="G344" s="26"/>
      <c r="H344" s="26"/>
      <c r="I344" s="26"/>
      <c r="J344" s="54">
        <f>K339+K340+K341+K342</f>
        <v>1335.57</v>
      </c>
      <c r="K344" s="54"/>
      <c r="L344" s="27">
        <f>IF(Source!I469&lt;&gt;0, ROUND(J344/Source!I469, 2), 0)</f>
        <v>1335.57</v>
      </c>
      <c r="P344" s="24">
        <f>J344</f>
        <v>1335.57</v>
      </c>
    </row>
    <row r="345" spans="1:22" ht="42.75" x14ac:dyDescent="0.2">
      <c r="A345" s="18">
        <v>32</v>
      </c>
      <c r="B345" s="18">
        <v>32</v>
      </c>
      <c r="C345" s="18" t="str">
        <f>Source!F471</f>
        <v>1.23-2103-2-1/1</v>
      </c>
      <c r="D345" s="18" t="str">
        <f>Source!G471</f>
        <v>Техническое обслуживание фотореле /Фотодатчик выносной герметичный ПЛЮС Евроавтоматика</v>
      </c>
      <c r="E345" s="19" t="str">
        <f>Source!H471</f>
        <v>шт.</v>
      </c>
      <c r="F345" s="9">
        <f>Source!I471</f>
        <v>1</v>
      </c>
      <c r="G345" s="21"/>
      <c r="H345" s="20"/>
      <c r="I345" s="9"/>
      <c r="J345" s="9"/>
      <c r="K345" s="21"/>
      <c r="L345" s="21"/>
      <c r="Q345">
        <f>ROUND((Source!BZ471/100)*ROUND((Source!AF471*Source!AV471)*Source!I471, 2), 2)</f>
        <v>518.69000000000005</v>
      </c>
      <c r="R345">
        <f>Source!X471</f>
        <v>518.69000000000005</v>
      </c>
      <c r="S345">
        <f>ROUND((Source!CA471/100)*ROUND((Source!AF471*Source!AV471)*Source!I471, 2), 2)</f>
        <v>74.099999999999994</v>
      </c>
      <c r="T345">
        <f>Source!Y471</f>
        <v>74.099999999999994</v>
      </c>
      <c r="U345">
        <f>ROUND((175/100)*ROUND((Source!AE471*Source!AV471)*Source!I471, 2), 2)</f>
        <v>0</v>
      </c>
      <c r="V345">
        <f>ROUND((108/100)*ROUND(Source!CS471*Source!I471, 2), 2)</f>
        <v>0</v>
      </c>
    </row>
    <row r="346" spans="1:22" ht="14.25" x14ac:dyDescent="0.2">
      <c r="A346" s="18"/>
      <c r="B346" s="18"/>
      <c r="C346" s="18"/>
      <c r="D346" s="18" t="s">
        <v>738</v>
      </c>
      <c r="E346" s="19"/>
      <c r="F346" s="9"/>
      <c r="G346" s="21">
        <f>Source!AO471</f>
        <v>740.99</v>
      </c>
      <c r="H346" s="20" t="str">
        <f>Source!DG471</f>
        <v/>
      </c>
      <c r="I346" s="9">
        <f>Source!AV471</f>
        <v>1</v>
      </c>
      <c r="J346" s="9">
        <f>IF(Source!BA471&lt;&gt; 0, Source!BA471, 1)</f>
        <v>1</v>
      </c>
      <c r="K346" s="21">
        <f>Source!S471</f>
        <v>740.99</v>
      </c>
      <c r="L346" s="21"/>
    </row>
    <row r="347" spans="1:22" ht="14.25" x14ac:dyDescent="0.2">
      <c r="A347" s="18"/>
      <c r="B347" s="18"/>
      <c r="C347" s="18"/>
      <c r="D347" s="18" t="s">
        <v>741</v>
      </c>
      <c r="E347" s="19"/>
      <c r="F347" s="9"/>
      <c r="G347" s="21">
        <f>Source!AL471</f>
        <v>2.33</v>
      </c>
      <c r="H347" s="20" t="str">
        <f>Source!DD471</f>
        <v/>
      </c>
      <c r="I347" s="9">
        <f>Source!AW471</f>
        <v>1</v>
      </c>
      <c r="J347" s="9">
        <f>IF(Source!BC471&lt;&gt; 0, Source!BC471, 1)</f>
        <v>1</v>
      </c>
      <c r="K347" s="21">
        <f>Source!P471</f>
        <v>2.33</v>
      </c>
      <c r="L347" s="21"/>
    </row>
    <row r="348" spans="1:22" ht="14.25" x14ac:dyDescent="0.2">
      <c r="A348" s="18"/>
      <c r="B348" s="18"/>
      <c r="C348" s="18"/>
      <c r="D348" s="18" t="s">
        <v>742</v>
      </c>
      <c r="E348" s="19" t="s">
        <v>743</v>
      </c>
      <c r="F348" s="9">
        <f>Source!AT471</f>
        <v>70</v>
      </c>
      <c r="G348" s="21"/>
      <c r="H348" s="20"/>
      <c r="I348" s="9"/>
      <c r="J348" s="9"/>
      <c r="K348" s="21">
        <f>SUM(R345:R347)</f>
        <v>518.69000000000005</v>
      </c>
      <c r="L348" s="21"/>
    </row>
    <row r="349" spans="1:22" ht="14.25" x14ac:dyDescent="0.2">
      <c r="A349" s="18"/>
      <c r="B349" s="18"/>
      <c r="C349" s="18"/>
      <c r="D349" s="18" t="s">
        <v>744</v>
      </c>
      <c r="E349" s="19" t="s">
        <v>743</v>
      </c>
      <c r="F349" s="9">
        <f>Source!AU471</f>
        <v>10</v>
      </c>
      <c r="G349" s="21"/>
      <c r="H349" s="20"/>
      <c r="I349" s="9"/>
      <c r="J349" s="9"/>
      <c r="K349" s="21">
        <f>SUM(T345:T348)</f>
        <v>74.099999999999994</v>
      </c>
      <c r="L349" s="21"/>
    </row>
    <row r="350" spans="1:22" ht="14.25" x14ac:dyDescent="0.2">
      <c r="A350" s="18"/>
      <c r="B350" s="18"/>
      <c r="C350" s="18"/>
      <c r="D350" s="18" t="s">
        <v>746</v>
      </c>
      <c r="E350" s="19" t="s">
        <v>747</v>
      </c>
      <c r="F350" s="9">
        <f>Source!AQ471</f>
        <v>1.2</v>
      </c>
      <c r="G350" s="21"/>
      <c r="H350" s="20" t="str">
        <f>Source!DI471</f>
        <v/>
      </c>
      <c r="I350" s="9">
        <f>Source!AV471</f>
        <v>1</v>
      </c>
      <c r="J350" s="9"/>
      <c r="K350" s="21"/>
      <c r="L350" s="21">
        <f>Source!U471</f>
        <v>1.2</v>
      </c>
    </row>
    <row r="351" spans="1:22" ht="15" x14ac:dyDescent="0.25">
      <c r="A351" s="26"/>
      <c r="B351" s="26"/>
      <c r="C351" s="26"/>
      <c r="D351" s="26"/>
      <c r="E351" s="26"/>
      <c r="F351" s="26"/>
      <c r="G351" s="26"/>
      <c r="H351" s="26"/>
      <c r="I351" s="26"/>
      <c r="J351" s="54">
        <f>K346+K347+K348+K349</f>
        <v>1336.1100000000001</v>
      </c>
      <c r="K351" s="54"/>
      <c r="L351" s="27">
        <f>IF(Source!I471&lt;&gt;0, ROUND(J351/Source!I471, 2), 0)</f>
        <v>1336.11</v>
      </c>
      <c r="P351" s="24">
        <f>J351</f>
        <v>1336.1100000000001</v>
      </c>
    </row>
    <row r="352" spans="1:22" ht="42.75" x14ac:dyDescent="0.2">
      <c r="A352" s="18">
        <v>33</v>
      </c>
      <c r="B352" s="18">
        <v>33</v>
      </c>
      <c r="C352" s="18" t="str">
        <f>Source!F473</f>
        <v>1.21-2303-18-1/1</v>
      </c>
      <c r="D352" s="18" t="str">
        <f>Source!G473</f>
        <v>Техническое обслуживание переключателя универсального, число секций до 8</v>
      </c>
      <c r="E352" s="19" t="str">
        <f>Source!H473</f>
        <v>шт.</v>
      </c>
      <c r="F352" s="9">
        <f>Source!I473</f>
        <v>1</v>
      </c>
      <c r="G352" s="21"/>
      <c r="H352" s="20"/>
      <c r="I352" s="9"/>
      <c r="J352" s="9"/>
      <c r="K352" s="21"/>
      <c r="L352" s="21"/>
      <c r="Q352">
        <f>ROUND((Source!BZ473/100)*ROUND((Source!AF473*Source!AV473)*Source!I473, 2), 2)</f>
        <v>129.68</v>
      </c>
      <c r="R352">
        <f>Source!X473</f>
        <v>129.68</v>
      </c>
      <c r="S352">
        <f>ROUND((Source!CA473/100)*ROUND((Source!AF473*Source!AV473)*Source!I473, 2), 2)</f>
        <v>18.53</v>
      </c>
      <c r="T352">
        <f>Source!Y473</f>
        <v>18.53</v>
      </c>
      <c r="U352">
        <f>ROUND((175/100)*ROUND((Source!AE473*Source!AV473)*Source!I473, 2), 2)</f>
        <v>0</v>
      </c>
      <c r="V352">
        <f>ROUND((108/100)*ROUND(Source!CS473*Source!I473, 2), 2)</f>
        <v>0</v>
      </c>
    </row>
    <row r="353" spans="1:22" ht="14.25" x14ac:dyDescent="0.2">
      <c r="A353" s="18"/>
      <c r="B353" s="18"/>
      <c r="C353" s="18"/>
      <c r="D353" s="18" t="s">
        <v>738</v>
      </c>
      <c r="E353" s="19"/>
      <c r="F353" s="9"/>
      <c r="G353" s="21">
        <f>Source!AO473</f>
        <v>185.25</v>
      </c>
      <c r="H353" s="20" t="str">
        <f>Source!DG473</f>
        <v/>
      </c>
      <c r="I353" s="9">
        <f>Source!AV473</f>
        <v>1</v>
      </c>
      <c r="J353" s="9">
        <f>IF(Source!BA473&lt;&gt; 0, Source!BA473, 1)</f>
        <v>1</v>
      </c>
      <c r="K353" s="21">
        <f>Source!S473</f>
        <v>185.25</v>
      </c>
      <c r="L353" s="21"/>
    </row>
    <row r="354" spans="1:22" ht="14.25" x14ac:dyDescent="0.2">
      <c r="A354" s="18"/>
      <c r="B354" s="18"/>
      <c r="C354" s="18"/>
      <c r="D354" s="18" t="s">
        <v>742</v>
      </c>
      <c r="E354" s="19" t="s">
        <v>743</v>
      </c>
      <c r="F354" s="9">
        <f>Source!AT473</f>
        <v>70</v>
      </c>
      <c r="G354" s="21"/>
      <c r="H354" s="20"/>
      <c r="I354" s="9"/>
      <c r="J354" s="9"/>
      <c r="K354" s="21">
        <f>SUM(R352:R353)</f>
        <v>129.68</v>
      </c>
      <c r="L354" s="21"/>
    </row>
    <row r="355" spans="1:22" ht="14.25" x14ac:dyDescent="0.2">
      <c r="A355" s="18"/>
      <c r="B355" s="18"/>
      <c r="C355" s="18"/>
      <c r="D355" s="18" t="s">
        <v>744</v>
      </c>
      <c r="E355" s="19" t="s">
        <v>743</v>
      </c>
      <c r="F355" s="9">
        <f>Source!AU473</f>
        <v>10</v>
      </c>
      <c r="G355" s="21"/>
      <c r="H355" s="20"/>
      <c r="I355" s="9"/>
      <c r="J355" s="9"/>
      <c r="K355" s="21">
        <f>SUM(T352:T354)</f>
        <v>18.53</v>
      </c>
      <c r="L355" s="21"/>
    </row>
    <row r="356" spans="1:22" ht="14.25" x14ac:dyDescent="0.2">
      <c r="A356" s="18"/>
      <c r="B356" s="18"/>
      <c r="C356" s="18"/>
      <c r="D356" s="18" t="s">
        <v>746</v>
      </c>
      <c r="E356" s="19" t="s">
        <v>747</v>
      </c>
      <c r="F356" s="9">
        <f>Source!AQ473</f>
        <v>0.3</v>
      </c>
      <c r="G356" s="21"/>
      <c r="H356" s="20" t="str">
        <f>Source!DI473</f>
        <v/>
      </c>
      <c r="I356" s="9">
        <f>Source!AV473</f>
        <v>1</v>
      </c>
      <c r="J356" s="9"/>
      <c r="K356" s="21"/>
      <c r="L356" s="21">
        <f>Source!U473</f>
        <v>0.3</v>
      </c>
    </row>
    <row r="357" spans="1:22" ht="15" x14ac:dyDescent="0.25">
      <c r="A357" s="26"/>
      <c r="B357" s="26"/>
      <c r="C357" s="26"/>
      <c r="D357" s="26"/>
      <c r="E357" s="26"/>
      <c r="F357" s="26"/>
      <c r="G357" s="26"/>
      <c r="H357" s="26"/>
      <c r="I357" s="26"/>
      <c r="J357" s="54">
        <f>K353+K354+K355</f>
        <v>333.46000000000004</v>
      </c>
      <c r="K357" s="54"/>
      <c r="L357" s="27">
        <f>IF(Source!I473&lt;&gt;0, ROUND(J357/Source!I473, 2), 0)</f>
        <v>333.46</v>
      </c>
      <c r="P357" s="24">
        <f>J357</f>
        <v>333.46000000000004</v>
      </c>
    </row>
    <row r="358" spans="1:22" ht="42.75" x14ac:dyDescent="0.2">
      <c r="A358" s="18">
        <v>34</v>
      </c>
      <c r="B358" s="18">
        <v>34</v>
      </c>
      <c r="C358" s="18" t="str">
        <f>Source!F474</f>
        <v>1.23-2203-3-1/1</v>
      </c>
      <c r="D358" s="18" t="str">
        <f>Source!G474</f>
        <v>Техническое обслуживание светосигнальной арматуры с лампой накаливания, светодиодом</v>
      </c>
      <c r="E358" s="19" t="str">
        <f>Source!H474</f>
        <v>10 шт.</v>
      </c>
      <c r="F358" s="9">
        <f>Source!I474</f>
        <v>0.2</v>
      </c>
      <c r="G358" s="21"/>
      <c r="H358" s="20"/>
      <c r="I358" s="9"/>
      <c r="J358" s="9"/>
      <c r="K358" s="21"/>
      <c r="L358" s="21"/>
      <c r="Q358">
        <f>ROUND((Source!BZ474/100)*ROUND((Source!AF474*Source!AV474)*Source!I474, 2), 2)</f>
        <v>238.45</v>
      </c>
      <c r="R358">
        <f>Source!X474</f>
        <v>238.45</v>
      </c>
      <c r="S358">
        <f>ROUND((Source!CA474/100)*ROUND((Source!AF474*Source!AV474)*Source!I474, 2), 2)</f>
        <v>34.06</v>
      </c>
      <c r="T358">
        <f>Source!Y474</f>
        <v>34.06</v>
      </c>
      <c r="U358">
        <f>ROUND((175/100)*ROUND((Source!AE474*Source!AV474)*Source!I474, 2), 2)</f>
        <v>0</v>
      </c>
      <c r="V358">
        <f>ROUND((108/100)*ROUND(Source!CS474*Source!I474, 2), 2)</f>
        <v>0</v>
      </c>
    </row>
    <row r="359" spans="1:22" x14ac:dyDescent="0.2">
      <c r="D359" s="22" t="str">
        <f>"Объем: "&amp;Source!I474&amp;"=2/"&amp;"10"</f>
        <v>Объем: 0,2=2/10</v>
      </c>
    </row>
    <row r="360" spans="1:22" ht="14.25" x14ac:dyDescent="0.2">
      <c r="A360" s="18"/>
      <c r="B360" s="18"/>
      <c r="C360" s="18"/>
      <c r="D360" s="18" t="s">
        <v>738</v>
      </c>
      <c r="E360" s="19"/>
      <c r="F360" s="9"/>
      <c r="G360" s="21">
        <f>Source!AO474</f>
        <v>1703.18</v>
      </c>
      <c r="H360" s="20" t="str">
        <f>Source!DG474</f>
        <v/>
      </c>
      <c r="I360" s="9">
        <f>Source!AV474</f>
        <v>1</v>
      </c>
      <c r="J360" s="9">
        <f>IF(Source!BA474&lt;&gt; 0, Source!BA474, 1)</f>
        <v>1</v>
      </c>
      <c r="K360" s="21">
        <f>Source!S474</f>
        <v>340.64</v>
      </c>
      <c r="L360" s="21"/>
    </row>
    <row r="361" spans="1:22" ht="14.25" x14ac:dyDescent="0.2">
      <c r="A361" s="18"/>
      <c r="B361" s="18"/>
      <c r="C361" s="18"/>
      <c r="D361" s="18" t="s">
        <v>741</v>
      </c>
      <c r="E361" s="19"/>
      <c r="F361" s="9"/>
      <c r="G361" s="21">
        <f>Source!AL474</f>
        <v>80.67</v>
      </c>
      <c r="H361" s="20" t="str">
        <f>Source!DD474</f>
        <v/>
      </c>
      <c r="I361" s="9">
        <f>Source!AW474</f>
        <v>1</v>
      </c>
      <c r="J361" s="9">
        <f>IF(Source!BC474&lt;&gt; 0, Source!BC474, 1)</f>
        <v>1</v>
      </c>
      <c r="K361" s="21">
        <f>Source!P474</f>
        <v>16.13</v>
      </c>
      <c r="L361" s="21"/>
    </row>
    <row r="362" spans="1:22" ht="14.25" x14ac:dyDescent="0.2">
      <c r="A362" s="18"/>
      <c r="B362" s="18"/>
      <c r="C362" s="18"/>
      <c r="D362" s="18" t="s">
        <v>742</v>
      </c>
      <c r="E362" s="19" t="s">
        <v>743</v>
      </c>
      <c r="F362" s="9">
        <f>Source!AT474</f>
        <v>70</v>
      </c>
      <c r="G362" s="21"/>
      <c r="H362" s="20"/>
      <c r="I362" s="9"/>
      <c r="J362" s="9"/>
      <c r="K362" s="21">
        <f>SUM(R358:R361)</f>
        <v>238.45</v>
      </c>
      <c r="L362" s="21"/>
    </row>
    <row r="363" spans="1:22" ht="14.25" x14ac:dyDescent="0.2">
      <c r="A363" s="18"/>
      <c r="B363" s="18"/>
      <c r="C363" s="18"/>
      <c r="D363" s="18" t="s">
        <v>744</v>
      </c>
      <c r="E363" s="19" t="s">
        <v>743</v>
      </c>
      <c r="F363" s="9">
        <f>Source!AU474</f>
        <v>10</v>
      </c>
      <c r="G363" s="21"/>
      <c r="H363" s="20"/>
      <c r="I363" s="9"/>
      <c r="J363" s="9"/>
      <c r="K363" s="21">
        <f>SUM(T358:T362)</f>
        <v>34.06</v>
      </c>
      <c r="L363" s="21"/>
    </row>
    <row r="364" spans="1:22" ht="14.25" x14ac:dyDescent="0.2">
      <c r="A364" s="18"/>
      <c r="B364" s="18"/>
      <c r="C364" s="18"/>
      <c r="D364" s="18" t="s">
        <v>746</v>
      </c>
      <c r="E364" s="19" t="s">
        <v>747</v>
      </c>
      <c r="F364" s="9">
        <f>Source!AQ474</f>
        <v>2.4</v>
      </c>
      <c r="G364" s="21"/>
      <c r="H364" s="20" t="str">
        <f>Source!DI474</f>
        <v/>
      </c>
      <c r="I364" s="9">
        <f>Source!AV474</f>
        <v>1</v>
      </c>
      <c r="J364" s="9"/>
      <c r="K364" s="21"/>
      <c r="L364" s="21">
        <f>Source!U474</f>
        <v>0.48</v>
      </c>
    </row>
    <row r="365" spans="1:22" ht="15" x14ac:dyDescent="0.25">
      <c r="A365" s="26"/>
      <c r="B365" s="26"/>
      <c r="C365" s="26"/>
      <c r="D365" s="26"/>
      <c r="E365" s="26"/>
      <c r="F365" s="26"/>
      <c r="G365" s="26"/>
      <c r="H365" s="26"/>
      <c r="I365" s="26"/>
      <c r="J365" s="54">
        <f>K360+K361+K362+K363</f>
        <v>629.28</v>
      </c>
      <c r="K365" s="54"/>
      <c r="L365" s="27">
        <f>IF(Source!I474&lt;&gt;0, ROUND(J365/Source!I474, 2), 0)</f>
        <v>3146.4</v>
      </c>
      <c r="P365" s="24">
        <f>J365</f>
        <v>629.28</v>
      </c>
    </row>
    <row r="366" spans="1:22" ht="114" x14ac:dyDescent="0.2">
      <c r="A366" s="18">
        <v>35</v>
      </c>
      <c r="B366" s="18">
        <v>35</v>
      </c>
      <c r="C366" s="18" t="str">
        <f>Source!F475</f>
        <v>1.20-2103-24-1/1</v>
      </c>
      <c r="D366" s="18" t="str">
        <f>Source!G475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E366" s="19" t="str">
        <f>Source!H475</f>
        <v>шт.</v>
      </c>
      <c r="F366" s="9">
        <f>Source!I475</f>
        <v>48</v>
      </c>
      <c r="G366" s="21"/>
      <c r="H366" s="20"/>
      <c r="I366" s="9"/>
      <c r="J366" s="9"/>
      <c r="K366" s="21"/>
      <c r="L366" s="21"/>
      <c r="Q366">
        <f>ROUND((Source!BZ475/100)*ROUND((Source!AF475*Source!AV475)*Source!I475, 2), 2)</f>
        <v>5666.64</v>
      </c>
      <c r="R366">
        <f>Source!X475</f>
        <v>5666.64</v>
      </c>
      <c r="S366">
        <f>ROUND((Source!CA475/100)*ROUND((Source!AF475*Source!AV475)*Source!I475, 2), 2)</f>
        <v>809.52</v>
      </c>
      <c r="T366">
        <f>Source!Y475</f>
        <v>809.52</v>
      </c>
      <c r="U366">
        <f>ROUND((175/100)*ROUND((Source!AE475*Source!AV475)*Source!I475, 2), 2)</f>
        <v>0</v>
      </c>
      <c r="V366">
        <f>ROUND((108/100)*ROUND(Source!CS475*Source!I475, 2), 2)</f>
        <v>0</v>
      </c>
    </row>
    <row r="367" spans="1:22" ht="14.25" x14ac:dyDescent="0.2">
      <c r="A367" s="18"/>
      <c r="B367" s="18"/>
      <c r="C367" s="18"/>
      <c r="D367" s="18" t="s">
        <v>738</v>
      </c>
      <c r="E367" s="19"/>
      <c r="F367" s="9"/>
      <c r="G367" s="21">
        <f>Source!AO475</f>
        <v>168.65</v>
      </c>
      <c r="H367" s="20" t="str">
        <f>Source!DG475</f>
        <v/>
      </c>
      <c r="I367" s="9">
        <f>Source!AV475</f>
        <v>1</v>
      </c>
      <c r="J367" s="9">
        <f>IF(Source!BA475&lt;&gt; 0, Source!BA475, 1)</f>
        <v>1</v>
      </c>
      <c r="K367" s="21">
        <f>Source!S475</f>
        <v>8095.2</v>
      </c>
      <c r="L367" s="21"/>
    </row>
    <row r="368" spans="1:22" ht="14.25" x14ac:dyDescent="0.2">
      <c r="A368" s="18"/>
      <c r="B368" s="18"/>
      <c r="C368" s="18"/>
      <c r="D368" s="18" t="s">
        <v>741</v>
      </c>
      <c r="E368" s="19"/>
      <c r="F368" s="9"/>
      <c r="G368" s="21">
        <f>Source!AL475</f>
        <v>0.63</v>
      </c>
      <c r="H368" s="20" t="str">
        <f>Source!DD475</f>
        <v/>
      </c>
      <c r="I368" s="9">
        <f>Source!AW475</f>
        <v>1</v>
      </c>
      <c r="J368" s="9">
        <f>IF(Source!BC475&lt;&gt; 0, Source!BC475, 1)</f>
        <v>1</v>
      </c>
      <c r="K368" s="21">
        <f>Source!P475</f>
        <v>30.24</v>
      </c>
      <c r="L368" s="21"/>
    </row>
    <row r="369" spans="1:22" ht="14.25" x14ac:dyDescent="0.2">
      <c r="A369" s="18"/>
      <c r="B369" s="18"/>
      <c r="C369" s="18"/>
      <c r="D369" s="18" t="s">
        <v>742</v>
      </c>
      <c r="E369" s="19" t="s">
        <v>743</v>
      </c>
      <c r="F369" s="9">
        <f>Source!AT475</f>
        <v>70</v>
      </c>
      <c r="G369" s="21"/>
      <c r="H369" s="20"/>
      <c r="I369" s="9"/>
      <c r="J369" s="9"/>
      <c r="K369" s="21">
        <f>SUM(R366:R368)</f>
        <v>5666.64</v>
      </c>
      <c r="L369" s="21"/>
    </row>
    <row r="370" spans="1:22" ht="14.25" x14ac:dyDescent="0.2">
      <c r="A370" s="18"/>
      <c r="B370" s="18"/>
      <c r="C370" s="18"/>
      <c r="D370" s="18" t="s">
        <v>744</v>
      </c>
      <c r="E370" s="19" t="s">
        <v>743</v>
      </c>
      <c r="F370" s="9">
        <f>Source!AU475</f>
        <v>10</v>
      </c>
      <c r="G370" s="21"/>
      <c r="H370" s="20"/>
      <c r="I370" s="9"/>
      <c r="J370" s="9"/>
      <c r="K370" s="21">
        <f>SUM(T366:T369)</f>
        <v>809.52</v>
      </c>
      <c r="L370" s="21"/>
    </row>
    <row r="371" spans="1:22" ht="14.25" x14ac:dyDescent="0.2">
      <c r="A371" s="18"/>
      <c r="B371" s="18"/>
      <c r="C371" s="18"/>
      <c r="D371" s="18" t="s">
        <v>746</v>
      </c>
      <c r="E371" s="19" t="s">
        <v>747</v>
      </c>
      <c r="F371" s="9">
        <f>Source!AQ475</f>
        <v>0.3</v>
      </c>
      <c r="G371" s="21"/>
      <c r="H371" s="20" t="str">
        <f>Source!DI475</f>
        <v/>
      </c>
      <c r="I371" s="9">
        <f>Source!AV475</f>
        <v>1</v>
      </c>
      <c r="J371" s="9"/>
      <c r="K371" s="21"/>
      <c r="L371" s="21">
        <f>Source!U475</f>
        <v>14.399999999999999</v>
      </c>
    </row>
    <row r="372" spans="1:22" ht="15" x14ac:dyDescent="0.25">
      <c r="A372" s="26"/>
      <c r="B372" s="26"/>
      <c r="C372" s="26"/>
      <c r="D372" s="26"/>
      <c r="E372" s="26"/>
      <c r="F372" s="26"/>
      <c r="G372" s="26"/>
      <c r="H372" s="26"/>
      <c r="I372" s="26"/>
      <c r="J372" s="54">
        <f>K367+K368+K369+K370</f>
        <v>14601.6</v>
      </c>
      <c r="K372" s="54"/>
      <c r="L372" s="27">
        <f>IF(Source!I475&lt;&gt;0, ROUND(J372/Source!I475, 2), 0)</f>
        <v>304.2</v>
      </c>
      <c r="P372" s="24">
        <f>J372</f>
        <v>14601.6</v>
      </c>
    </row>
    <row r="373" spans="1:22" ht="99.75" x14ac:dyDescent="0.2">
      <c r="A373" s="18">
        <v>36</v>
      </c>
      <c r="B373" s="18">
        <v>36</v>
      </c>
      <c r="C373" s="18" t="str">
        <f>Source!F476</f>
        <v>1.20-2103-25-1/1</v>
      </c>
      <c r="D373" s="18" t="str">
        <f>Source!G476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E373" s="19" t="str">
        <f>Source!H476</f>
        <v>шт.</v>
      </c>
      <c r="F373" s="9">
        <f>Source!I476</f>
        <v>3</v>
      </c>
      <c r="G373" s="21"/>
      <c r="H373" s="20"/>
      <c r="I373" s="9"/>
      <c r="J373" s="9"/>
      <c r="K373" s="21"/>
      <c r="L373" s="21"/>
      <c r="Q373">
        <f>ROUND((Source!BZ476/100)*ROUND((Source!AF476*Source!AV476)*Source!I476, 2), 2)</f>
        <v>212.5</v>
      </c>
      <c r="R373">
        <f>Source!X476</f>
        <v>212.5</v>
      </c>
      <c r="S373">
        <f>ROUND((Source!CA476/100)*ROUND((Source!AF476*Source!AV476)*Source!I476, 2), 2)</f>
        <v>30.36</v>
      </c>
      <c r="T373">
        <f>Source!Y476</f>
        <v>30.36</v>
      </c>
      <c r="U373">
        <f>ROUND((175/100)*ROUND((Source!AE476*Source!AV476)*Source!I476, 2), 2)</f>
        <v>0</v>
      </c>
      <c r="V373">
        <f>ROUND((108/100)*ROUND(Source!CS476*Source!I476, 2), 2)</f>
        <v>0</v>
      </c>
    </row>
    <row r="374" spans="1:22" ht="14.25" x14ac:dyDescent="0.2">
      <c r="A374" s="18"/>
      <c r="B374" s="18"/>
      <c r="C374" s="18"/>
      <c r="D374" s="18" t="s">
        <v>738</v>
      </c>
      <c r="E374" s="19"/>
      <c r="F374" s="9"/>
      <c r="G374" s="21">
        <f>Source!AO476</f>
        <v>101.19</v>
      </c>
      <c r="H374" s="20" t="str">
        <f>Source!DG476</f>
        <v/>
      </c>
      <c r="I374" s="9">
        <f>Source!AV476</f>
        <v>1</v>
      </c>
      <c r="J374" s="9">
        <f>IF(Source!BA476&lt;&gt; 0, Source!BA476, 1)</f>
        <v>1</v>
      </c>
      <c r="K374" s="21">
        <f>Source!S476</f>
        <v>303.57</v>
      </c>
      <c r="L374" s="21"/>
    </row>
    <row r="375" spans="1:22" ht="14.25" x14ac:dyDescent="0.2">
      <c r="A375" s="18"/>
      <c r="B375" s="18"/>
      <c r="C375" s="18"/>
      <c r="D375" s="18" t="s">
        <v>741</v>
      </c>
      <c r="E375" s="19"/>
      <c r="F375" s="9"/>
      <c r="G375" s="21">
        <f>Source!AL476</f>
        <v>1.26</v>
      </c>
      <c r="H375" s="20" t="str">
        <f>Source!DD476</f>
        <v/>
      </c>
      <c r="I375" s="9">
        <f>Source!AW476</f>
        <v>1</v>
      </c>
      <c r="J375" s="9">
        <f>IF(Source!BC476&lt;&gt; 0, Source!BC476, 1)</f>
        <v>1</v>
      </c>
      <c r="K375" s="21">
        <f>Source!P476</f>
        <v>3.78</v>
      </c>
      <c r="L375" s="21"/>
    </row>
    <row r="376" spans="1:22" ht="14.25" x14ac:dyDescent="0.2">
      <c r="A376" s="18"/>
      <c r="B376" s="18"/>
      <c r="C376" s="18"/>
      <c r="D376" s="18" t="s">
        <v>742</v>
      </c>
      <c r="E376" s="19" t="s">
        <v>743</v>
      </c>
      <c r="F376" s="9">
        <f>Source!AT476</f>
        <v>70</v>
      </c>
      <c r="G376" s="21"/>
      <c r="H376" s="20"/>
      <c r="I376" s="9"/>
      <c r="J376" s="9"/>
      <c r="K376" s="21">
        <f>SUM(R373:R375)</f>
        <v>212.5</v>
      </c>
      <c r="L376" s="21"/>
    </row>
    <row r="377" spans="1:22" ht="14.25" x14ac:dyDescent="0.2">
      <c r="A377" s="18"/>
      <c r="B377" s="18"/>
      <c r="C377" s="18"/>
      <c r="D377" s="18" t="s">
        <v>744</v>
      </c>
      <c r="E377" s="19" t="s">
        <v>743</v>
      </c>
      <c r="F377" s="9">
        <f>Source!AU476</f>
        <v>10</v>
      </c>
      <c r="G377" s="21"/>
      <c r="H377" s="20"/>
      <c r="I377" s="9"/>
      <c r="J377" s="9"/>
      <c r="K377" s="21">
        <f>SUM(T373:T376)</f>
        <v>30.36</v>
      </c>
      <c r="L377" s="21"/>
    </row>
    <row r="378" spans="1:22" ht="14.25" x14ac:dyDescent="0.2">
      <c r="A378" s="18"/>
      <c r="B378" s="18"/>
      <c r="C378" s="18"/>
      <c r="D378" s="18" t="s">
        <v>746</v>
      </c>
      <c r="E378" s="19" t="s">
        <v>747</v>
      </c>
      <c r="F378" s="9">
        <f>Source!AQ476</f>
        <v>0.18</v>
      </c>
      <c r="G378" s="21"/>
      <c r="H378" s="20" t="str">
        <f>Source!DI476</f>
        <v/>
      </c>
      <c r="I378" s="9">
        <f>Source!AV476</f>
        <v>1</v>
      </c>
      <c r="J378" s="9"/>
      <c r="K378" s="21"/>
      <c r="L378" s="21">
        <f>Source!U476</f>
        <v>0.54</v>
      </c>
    </row>
    <row r="379" spans="1:22" ht="15" x14ac:dyDescent="0.25">
      <c r="A379" s="26"/>
      <c r="B379" s="26"/>
      <c r="C379" s="26"/>
      <c r="D379" s="26"/>
      <c r="E379" s="26"/>
      <c r="F379" s="26"/>
      <c r="G379" s="26"/>
      <c r="H379" s="26"/>
      <c r="I379" s="26"/>
      <c r="J379" s="54">
        <f>K374+K375+K376+K377</f>
        <v>550.20999999999992</v>
      </c>
      <c r="K379" s="54"/>
      <c r="L379" s="27">
        <f>IF(Source!I476&lt;&gt;0, ROUND(J379/Source!I476, 2), 0)</f>
        <v>183.4</v>
      </c>
      <c r="P379" s="24">
        <f>J379</f>
        <v>550.20999999999992</v>
      </c>
    </row>
    <row r="380" spans="1:22" ht="57" x14ac:dyDescent="0.2">
      <c r="A380" s="18">
        <v>37</v>
      </c>
      <c r="B380" s="18">
        <v>37</v>
      </c>
      <c r="C380" s="18" t="str">
        <f>Source!F478</f>
        <v>1.21-2103-9-2/1</v>
      </c>
      <c r="D380" s="18" t="str">
        <f>Source!G478</f>
        <v>Техническое обслуживание силовых сетей, проложенных по кирпичным и бетонным основаниям, провод сечением 3х1,5-6 мм2</v>
      </c>
      <c r="E380" s="19" t="str">
        <f>Source!H478</f>
        <v>100 м</v>
      </c>
      <c r="F380" s="9">
        <f>Source!I478</f>
        <v>0.1202</v>
      </c>
      <c r="G380" s="21"/>
      <c r="H380" s="20"/>
      <c r="I380" s="9"/>
      <c r="J380" s="9"/>
      <c r="K380" s="21"/>
      <c r="L380" s="21"/>
      <c r="Q380">
        <f>ROUND((Source!BZ478/100)*ROUND((Source!AF478*Source!AV478)*Source!I478, 2), 2)</f>
        <v>450.42</v>
      </c>
      <c r="R380">
        <f>Source!X478</f>
        <v>450.42</v>
      </c>
      <c r="S380">
        <f>ROUND((Source!CA478/100)*ROUND((Source!AF478*Source!AV478)*Source!I478, 2), 2)</f>
        <v>64.349999999999994</v>
      </c>
      <c r="T380">
        <f>Source!Y478</f>
        <v>64.349999999999994</v>
      </c>
      <c r="U380">
        <f>ROUND((175/100)*ROUND((Source!AE478*Source!AV478)*Source!I478, 2), 2)</f>
        <v>0</v>
      </c>
      <c r="V380">
        <f>ROUND((108/100)*ROUND(Source!CS478*Source!I478, 2), 2)</f>
        <v>0</v>
      </c>
    </row>
    <row r="381" spans="1:22" x14ac:dyDescent="0.2">
      <c r="D381" s="22" t="str">
        <f>"Объем: "&amp;Source!I478&amp;"=(20+"&amp;"571+"&amp;"10)*"&amp;"0,2*"&amp;"0,1/"&amp;"100"</f>
        <v>Объем: 0,1202=(20+571+10)*0,2*0,1/100</v>
      </c>
    </row>
    <row r="382" spans="1:22" ht="14.25" x14ac:dyDescent="0.2">
      <c r="A382" s="18"/>
      <c r="B382" s="18"/>
      <c r="C382" s="18"/>
      <c r="D382" s="18" t="s">
        <v>738</v>
      </c>
      <c r="E382" s="19"/>
      <c r="F382" s="9"/>
      <c r="G382" s="21">
        <f>Source!AO478</f>
        <v>5353.15</v>
      </c>
      <c r="H382" s="20" t="str">
        <f>Source!DG478</f>
        <v/>
      </c>
      <c r="I382" s="9">
        <f>Source!AV478</f>
        <v>1</v>
      </c>
      <c r="J382" s="9">
        <f>IF(Source!BA478&lt;&gt; 0, Source!BA478, 1)</f>
        <v>1</v>
      </c>
      <c r="K382" s="21">
        <f>Source!S478</f>
        <v>643.45000000000005</v>
      </c>
      <c r="L382" s="21"/>
    </row>
    <row r="383" spans="1:22" ht="14.25" x14ac:dyDescent="0.2">
      <c r="A383" s="18"/>
      <c r="B383" s="18"/>
      <c r="C383" s="18"/>
      <c r="D383" s="18" t="s">
        <v>741</v>
      </c>
      <c r="E383" s="19"/>
      <c r="F383" s="9"/>
      <c r="G383" s="21">
        <f>Source!AL478</f>
        <v>22.51</v>
      </c>
      <c r="H383" s="20" t="str">
        <f>Source!DD478</f>
        <v/>
      </c>
      <c r="I383" s="9">
        <f>Source!AW478</f>
        <v>1</v>
      </c>
      <c r="J383" s="9">
        <f>IF(Source!BC478&lt;&gt; 0, Source!BC478, 1)</f>
        <v>1</v>
      </c>
      <c r="K383" s="21">
        <f>Source!P478</f>
        <v>2.71</v>
      </c>
      <c r="L383" s="21"/>
    </row>
    <row r="384" spans="1:22" ht="14.25" x14ac:dyDescent="0.2">
      <c r="A384" s="18"/>
      <c r="B384" s="18"/>
      <c r="C384" s="18"/>
      <c r="D384" s="18" t="s">
        <v>742</v>
      </c>
      <c r="E384" s="19" t="s">
        <v>743</v>
      </c>
      <c r="F384" s="9">
        <f>Source!AT478</f>
        <v>70</v>
      </c>
      <c r="G384" s="21"/>
      <c r="H384" s="20"/>
      <c r="I384" s="9"/>
      <c r="J384" s="9"/>
      <c r="K384" s="21">
        <f>SUM(R380:R383)</f>
        <v>450.42</v>
      </c>
      <c r="L384" s="21"/>
    </row>
    <row r="385" spans="1:16" ht="14.25" x14ac:dyDescent="0.2">
      <c r="A385" s="18"/>
      <c r="B385" s="18"/>
      <c r="C385" s="18"/>
      <c r="D385" s="18" t="s">
        <v>744</v>
      </c>
      <c r="E385" s="19" t="s">
        <v>743</v>
      </c>
      <c r="F385" s="9">
        <f>Source!AU478</f>
        <v>10</v>
      </c>
      <c r="G385" s="21"/>
      <c r="H385" s="20"/>
      <c r="I385" s="9"/>
      <c r="J385" s="9"/>
      <c r="K385" s="21">
        <f>SUM(T380:T384)</f>
        <v>64.349999999999994</v>
      </c>
      <c r="L385" s="21"/>
    </row>
    <row r="386" spans="1:16" ht="14.25" x14ac:dyDescent="0.2">
      <c r="A386" s="18"/>
      <c r="B386" s="18"/>
      <c r="C386" s="18"/>
      <c r="D386" s="18" t="s">
        <v>746</v>
      </c>
      <c r="E386" s="19" t="s">
        <v>747</v>
      </c>
      <c r="F386" s="9">
        <f>Source!AQ478</f>
        <v>10</v>
      </c>
      <c r="G386" s="21"/>
      <c r="H386" s="20" t="str">
        <f>Source!DI478</f>
        <v/>
      </c>
      <c r="I386" s="9">
        <f>Source!AV478</f>
        <v>1</v>
      </c>
      <c r="J386" s="9"/>
      <c r="K386" s="21"/>
      <c r="L386" s="21">
        <f>Source!U478</f>
        <v>1.202</v>
      </c>
    </row>
    <row r="387" spans="1:16" ht="15" x14ac:dyDescent="0.25">
      <c r="A387" s="26"/>
      <c r="B387" s="26"/>
      <c r="C387" s="26"/>
      <c r="D387" s="26"/>
      <c r="E387" s="26"/>
      <c r="F387" s="26"/>
      <c r="G387" s="26"/>
      <c r="H387" s="26"/>
      <c r="I387" s="26"/>
      <c r="J387" s="54">
        <f>K382+K383+K384+K385</f>
        <v>1160.93</v>
      </c>
      <c r="K387" s="54"/>
      <c r="L387" s="27">
        <f>IF(Source!I478&lt;&gt;0, ROUND(J387/Source!I478, 2), 0)</f>
        <v>9658.32</v>
      </c>
      <c r="P387" s="24">
        <f>J387</f>
        <v>1160.93</v>
      </c>
    </row>
    <row r="389" spans="1:16" ht="15" x14ac:dyDescent="0.25">
      <c r="A389" s="59" t="str">
        <f>CONCATENATE("Итого по подразделу: ",IF(Source!G482&lt;&gt;"Новый подраздел", Source!G482, ""))</f>
        <v>Итого по подразделу: Архитектурное освещение фасада</v>
      </c>
      <c r="B389" s="59"/>
      <c r="C389" s="59"/>
      <c r="D389" s="59"/>
      <c r="E389" s="59"/>
      <c r="F389" s="59"/>
      <c r="G389" s="59"/>
      <c r="H389" s="59"/>
      <c r="I389" s="59"/>
      <c r="J389" s="57">
        <f>SUM(P330:P388)</f>
        <v>26671.119999999999</v>
      </c>
      <c r="K389" s="58"/>
      <c r="L389" s="28"/>
    </row>
    <row r="392" spans="1:16" ht="15" x14ac:dyDescent="0.25">
      <c r="A392" s="59" t="str">
        <f>CONCATENATE("Итого по разделу: ",IF(Source!G512&lt;&gt;"Новый раздел", Source!G512, ""))</f>
        <v>Итого по разделу: 4. Система электроснабжения</v>
      </c>
      <c r="B392" s="59"/>
      <c r="C392" s="59"/>
      <c r="D392" s="59"/>
      <c r="E392" s="59"/>
      <c r="F392" s="59"/>
      <c r="G392" s="59"/>
      <c r="H392" s="59"/>
      <c r="I392" s="59"/>
      <c r="J392" s="57">
        <f>SUM(P232:P391)</f>
        <v>171437.62999999995</v>
      </c>
      <c r="K392" s="58"/>
      <c r="L392" s="28"/>
    </row>
    <row r="394" spans="1:16" hidden="1" x14ac:dyDescent="0.2"/>
    <row r="395" spans="1:16" ht="16.5" hidden="1" x14ac:dyDescent="0.25">
      <c r="A395" s="56" t="str">
        <f>CONCATENATE("Раздел: ",IF(Source!G542&lt;&gt;"Новый раздел", Source!G542, ""))</f>
        <v>Раздел: 5. Автоматизация и диспетчеризация</v>
      </c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</row>
    <row r="396" spans="1:16" hidden="1" x14ac:dyDescent="0.2"/>
    <row r="397" spans="1:16" ht="15" hidden="1" x14ac:dyDescent="0.25">
      <c r="A397" s="59" t="str">
        <f>CONCATENATE("Итого по разделу: ",IF(Source!G549&lt;&gt;"Новый раздел", Source!G549, ""))</f>
        <v>Итого по разделу: 5. Автоматизация и диспетчеризация</v>
      </c>
      <c r="B397" s="59"/>
      <c r="C397" s="59"/>
      <c r="D397" s="59"/>
      <c r="E397" s="59"/>
      <c r="F397" s="59"/>
      <c r="G397" s="59"/>
      <c r="H397" s="59"/>
      <c r="I397" s="59"/>
      <c r="J397" s="57">
        <f>SUM(P395:P396)</f>
        <v>0</v>
      </c>
      <c r="K397" s="58"/>
      <c r="L397" s="28"/>
    </row>
    <row r="398" spans="1:16" hidden="1" x14ac:dyDescent="0.2"/>
    <row r="400" spans="1:16" ht="16.5" x14ac:dyDescent="0.25">
      <c r="A400" s="56" t="str">
        <f>CONCATENATE("Раздел: ",IF(Source!G579&lt;&gt;"Новый раздел", Source!G579, ""))</f>
        <v>Раздел: 5. Охранные системы</v>
      </c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</row>
    <row r="402" spans="1:22" ht="16.5" x14ac:dyDescent="0.25">
      <c r="A402" s="56" t="str">
        <f>CONCATENATE("Подраздел: ",IF(Source!G583&lt;&gt;"Новый подраздел", Source!G583, ""))</f>
        <v>Подраздел: Система охранной сигнализации</v>
      </c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</row>
    <row r="403" spans="1:22" ht="85.5" x14ac:dyDescent="0.2">
      <c r="A403" s="18">
        <v>38</v>
      </c>
      <c r="B403" s="18">
        <v>38</v>
      </c>
      <c r="C403" s="18" t="str">
        <f>Source!F587</f>
        <v>1.23-2303-5-1/1</v>
      </c>
      <c r="D403" s="18" t="str">
        <f>Source!G587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</v>
      </c>
      <c r="E403" s="19" t="str">
        <f>Source!H587</f>
        <v>шт.</v>
      </c>
      <c r="F403" s="9">
        <f>Source!I587</f>
        <v>1</v>
      </c>
      <c r="G403" s="21"/>
      <c r="H403" s="20"/>
      <c r="I403" s="9"/>
      <c r="J403" s="9"/>
      <c r="K403" s="21"/>
      <c r="L403" s="21"/>
      <c r="Q403">
        <f>ROUND((Source!BZ587/100)*ROUND((Source!AF587*Source!AV587)*Source!I587, 2), 2)</f>
        <v>1142.04</v>
      </c>
      <c r="R403">
        <f>Source!X587</f>
        <v>1142.04</v>
      </c>
      <c r="S403">
        <f>ROUND((Source!CA587/100)*ROUND((Source!AF587*Source!AV587)*Source!I587, 2), 2)</f>
        <v>163.15</v>
      </c>
      <c r="T403">
        <f>Source!Y587</f>
        <v>163.15</v>
      </c>
      <c r="U403">
        <f>ROUND((175/100)*ROUND((Source!AE587*Source!AV587)*Source!I587, 2), 2)</f>
        <v>0</v>
      </c>
      <c r="V403">
        <f>ROUND((108/100)*ROUND(Source!CS587*Source!I587, 2), 2)</f>
        <v>0</v>
      </c>
    </row>
    <row r="404" spans="1:22" ht="14.25" x14ac:dyDescent="0.2">
      <c r="A404" s="18"/>
      <c r="B404" s="18"/>
      <c r="C404" s="18"/>
      <c r="D404" s="18" t="s">
        <v>738</v>
      </c>
      <c r="E404" s="19"/>
      <c r="F404" s="9"/>
      <c r="G404" s="21">
        <f>Source!AO587</f>
        <v>815.74</v>
      </c>
      <c r="H404" s="20" t="str">
        <f>Source!DG587</f>
        <v>*2</v>
      </c>
      <c r="I404" s="9">
        <f>Source!AV587</f>
        <v>1</v>
      </c>
      <c r="J404" s="9">
        <f>IF(Source!BA587&lt;&gt; 0, Source!BA587, 1)</f>
        <v>1</v>
      </c>
      <c r="K404" s="21">
        <f>Source!S587</f>
        <v>1631.48</v>
      </c>
      <c r="L404" s="21"/>
    </row>
    <row r="405" spans="1:22" ht="14.25" x14ac:dyDescent="0.2">
      <c r="A405" s="18"/>
      <c r="B405" s="18"/>
      <c r="C405" s="18"/>
      <c r="D405" s="18" t="s">
        <v>742</v>
      </c>
      <c r="E405" s="19" t="s">
        <v>743</v>
      </c>
      <c r="F405" s="9">
        <f>Source!AT587</f>
        <v>70</v>
      </c>
      <c r="G405" s="21"/>
      <c r="H405" s="20"/>
      <c r="I405" s="9"/>
      <c r="J405" s="9"/>
      <c r="K405" s="21">
        <f>SUM(R403:R404)</f>
        <v>1142.04</v>
      </c>
      <c r="L405" s="21"/>
    </row>
    <row r="406" spans="1:22" ht="14.25" x14ac:dyDescent="0.2">
      <c r="A406" s="18"/>
      <c r="B406" s="18"/>
      <c r="C406" s="18"/>
      <c r="D406" s="18" t="s">
        <v>744</v>
      </c>
      <c r="E406" s="19" t="s">
        <v>743</v>
      </c>
      <c r="F406" s="9">
        <f>Source!AU587</f>
        <v>10</v>
      </c>
      <c r="G406" s="21"/>
      <c r="H406" s="20"/>
      <c r="I406" s="9"/>
      <c r="J406" s="9"/>
      <c r="K406" s="21">
        <f>SUM(T403:T405)</f>
        <v>163.15</v>
      </c>
      <c r="L406" s="21"/>
    </row>
    <row r="407" spans="1:22" ht="14.25" x14ac:dyDescent="0.2">
      <c r="A407" s="18"/>
      <c r="B407" s="18"/>
      <c r="C407" s="18"/>
      <c r="D407" s="18" t="s">
        <v>746</v>
      </c>
      <c r="E407" s="19" t="s">
        <v>747</v>
      </c>
      <c r="F407" s="9">
        <f>Source!AQ587</f>
        <v>1.06</v>
      </c>
      <c r="G407" s="21"/>
      <c r="H407" s="20" t="str">
        <f>Source!DI587</f>
        <v>*2</v>
      </c>
      <c r="I407" s="9">
        <f>Source!AV587</f>
        <v>1</v>
      </c>
      <c r="J407" s="9"/>
      <c r="K407" s="21"/>
      <c r="L407" s="21">
        <f>Source!U587</f>
        <v>2.12</v>
      </c>
    </row>
    <row r="408" spans="1:22" ht="15" x14ac:dyDescent="0.25">
      <c r="A408" s="26"/>
      <c r="B408" s="26"/>
      <c r="C408" s="26"/>
      <c r="D408" s="26"/>
      <c r="E408" s="26"/>
      <c r="F408" s="26"/>
      <c r="G408" s="26"/>
      <c r="H408" s="26"/>
      <c r="I408" s="26"/>
      <c r="J408" s="54">
        <f>K404+K405+K406</f>
        <v>2936.67</v>
      </c>
      <c r="K408" s="54"/>
      <c r="L408" s="27">
        <f>IF(Source!I587&lt;&gt;0, ROUND(J408/Source!I587, 2), 0)</f>
        <v>2936.67</v>
      </c>
      <c r="P408" s="24">
        <f>J408</f>
        <v>2936.67</v>
      </c>
    </row>
    <row r="409" spans="1:22" ht="114" x14ac:dyDescent="0.2">
      <c r="A409" s="18">
        <v>39</v>
      </c>
      <c r="B409" s="18">
        <v>39</v>
      </c>
      <c r="C409" s="18" t="str">
        <f>Source!F588</f>
        <v>1.23-2303-5-1/1</v>
      </c>
      <c r="D409" s="18" t="str">
        <f>Source!G588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/ Комплект тревожной сигнализации радиоканальный  GSN</v>
      </c>
      <c r="E409" s="19" t="str">
        <f>Source!H588</f>
        <v>шт.</v>
      </c>
      <c r="F409" s="9">
        <f>Source!I588</f>
        <v>5</v>
      </c>
      <c r="G409" s="21"/>
      <c r="H409" s="20"/>
      <c r="I409" s="9"/>
      <c r="J409" s="9"/>
      <c r="K409" s="21"/>
      <c r="L409" s="21"/>
      <c r="Q409">
        <f>ROUND((Source!BZ588/100)*ROUND((Source!AF588*Source!AV588)*Source!I588, 2), 2)</f>
        <v>5710.18</v>
      </c>
      <c r="R409">
        <f>Source!X588</f>
        <v>5710.18</v>
      </c>
      <c r="S409">
        <f>ROUND((Source!CA588/100)*ROUND((Source!AF588*Source!AV588)*Source!I588, 2), 2)</f>
        <v>815.74</v>
      </c>
      <c r="T409">
        <f>Source!Y588</f>
        <v>815.74</v>
      </c>
      <c r="U409">
        <f>ROUND((175/100)*ROUND((Source!AE588*Source!AV588)*Source!I588, 2), 2)</f>
        <v>0</v>
      </c>
      <c r="V409">
        <f>ROUND((108/100)*ROUND(Source!CS588*Source!I588, 2), 2)</f>
        <v>0</v>
      </c>
    </row>
    <row r="410" spans="1:22" ht="14.25" x14ac:dyDescent="0.2">
      <c r="A410" s="18"/>
      <c r="B410" s="18"/>
      <c r="C410" s="18"/>
      <c r="D410" s="18" t="s">
        <v>738</v>
      </c>
      <c r="E410" s="19"/>
      <c r="F410" s="9"/>
      <c r="G410" s="21">
        <f>Source!AO588</f>
        <v>815.74</v>
      </c>
      <c r="H410" s="20" t="str">
        <f>Source!DG588</f>
        <v>*2</v>
      </c>
      <c r="I410" s="9">
        <f>Source!AV588</f>
        <v>1</v>
      </c>
      <c r="J410" s="9">
        <f>IF(Source!BA588&lt;&gt; 0, Source!BA588, 1)</f>
        <v>1</v>
      </c>
      <c r="K410" s="21">
        <f>Source!S588</f>
        <v>8157.4</v>
      </c>
      <c r="L410" s="21"/>
    </row>
    <row r="411" spans="1:22" ht="14.25" x14ac:dyDescent="0.2">
      <c r="A411" s="18"/>
      <c r="B411" s="18"/>
      <c r="C411" s="18"/>
      <c r="D411" s="18" t="s">
        <v>742</v>
      </c>
      <c r="E411" s="19" t="s">
        <v>743</v>
      </c>
      <c r="F411" s="9">
        <f>Source!AT588</f>
        <v>70</v>
      </c>
      <c r="G411" s="21"/>
      <c r="H411" s="20"/>
      <c r="I411" s="9"/>
      <c r="J411" s="9"/>
      <c r="K411" s="21">
        <f>SUM(R409:R410)</f>
        <v>5710.18</v>
      </c>
      <c r="L411" s="21"/>
    </row>
    <row r="412" spans="1:22" ht="14.25" x14ac:dyDescent="0.2">
      <c r="A412" s="18"/>
      <c r="B412" s="18"/>
      <c r="C412" s="18"/>
      <c r="D412" s="18" t="s">
        <v>744</v>
      </c>
      <c r="E412" s="19" t="s">
        <v>743</v>
      </c>
      <c r="F412" s="9">
        <f>Source!AU588</f>
        <v>10</v>
      </c>
      <c r="G412" s="21"/>
      <c r="H412" s="20"/>
      <c r="I412" s="9"/>
      <c r="J412" s="9"/>
      <c r="K412" s="21">
        <f>SUM(T409:T411)</f>
        <v>815.74</v>
      </c>
      <c r="L412" s="21"/>
    </row>
    <row r="413" spans="1:22" ht="14.25" x14ac:dyDescent="0.2">
      <c r="A413" s="18"/>
      <c r="B413" s="18"/>
      <c r="C413" s="18"/>
      <c r="D413" s="18" t="s">
        <v>746</v>
      </c>
      <c r="E413" s="19" t="s">
        <v>747</v>
      </c>
      <c r="F413" s="9">
        <f>Source!AQ588</f>
        <v>1.06</v>
      </c>
      <c r="G413" s="21"/>
      <c r="H413" s="20" t="str">
        <f>Source!DI588</f>
        <v>*2</v>
      </c>
      <c r="I413" s="9">
        <f>Source!AV588</f>
        <v>1</v>
      </c>
      <c r="J413" s="9"/>
      <c r="K413" s="21"/>
      <c r="L413" s="21">
        <f>Source!U588</f>
        <v>10.600000000000001</v>
      </c>
    </row>
    <row r="414" spans="1:22" ht="15" x14ac:dyDescent="0.25">
      <c r="A414" s="26"/>
      <c r="B414" s="26"/>
      <c r="C414" s="26"/>
      <c r="D414" s="26"/>
      <c r="E414" s="26"/>
      <c r="F414" s="26"/>
      <c r="G414" s="26"/>
      <c r="H414" s="26"/>
      <c r="I414" s="26"/>
      <c r="J414" s="54">
        <f>K410+K411+K412</f>
        <v>14683.32</v>
      </c>
      <c r="K414" s="54"/>
      <c r="L414" s="27">
        <f>IF(Source!I588&lt;&gt;0, ROUND(J414/Source!I588, 2), 0)</f>
        <v>2936.66</v>
      </c>
      <c r="P414" s="24">
        <f>J414</f>
        <v>14683.32</v>
      </c>
    </row>
    <row r="415" spans="1:22" ht="42.75" x14ac:dyDescent="0.2">
      <c r="A415" s="18">
        <v>40</v>
      </c>
      <c r="B415" s="18">
        <v>40</v>
      </c>
      <c r="C415" s="18" t="str">
        <f>Source!F589</f>
        <v>1.22-2203-72-1/1</v>
      </c>
      <c r="D415" s="18" t="str">
        <f>Source!G589</f>
        <v>Техническое обслуживание извещателя магнитоконтактного типа СМК</v>
      </c>
      <c r="E415" s="19" t="str">
        <f>Source!H589</f>
        <v>шт.</v>
      </c>
      <c r="F415" s="9">
        <f>Source!I589</f>
        <v>10</v>
      </c>
      <c r="G415" s="21"/>
      <c r="H415" s="20"/>
      <c r="I415" s="9"/>
      <c r="J415" s="9"/>
      <c r="K415" s="21"/>
      <c r="L415" s="21"/>
      <c r="Q415">
        <f>ROUND((Source!BZ589/100)*ROUND((Source!AF589*Source!AV589)*Source!I589, 2), 2)</f>
        <v>3335.22</v>
      </c>
      <c r="R415">
        <f>Source!X589</f>
        <v>3335.22</v>
      </c>
      <c r="S415">
        <f>ROUND((Source!CA589/100)*ROUND((Source!AF589*Source!AV589)*Source!I589, 2), 2)</f>
        <v>476.46</v>
      </c>
      <c r="T415">
        <f>Source!Y589</f>
        <v>476.46</v>
      </c>
      <c r="U415">
        <f>ROUND((175/100)*ROUND((Source!AE589*Source!AV589)*Source!I589, 2), 2)</f>
        <v>3469.9</v>
      </c>
      <c r="V415">
        <f>ROUND((108/100)*ROUND(Source!CS589*Source!I589, 2), 2)</f>
        <v>2141.42</v>
      </c>
    </row>
    <row r="416" spans="1:22" ht="14.25" x14ac:dyDescent="0.2">
      <c r="A416" s="18"/>
      <c r="B416" s="18"/>
      <c r="C416" s="18"/>
      <c r="D416" s="18" t="s">
        <v>738</v>
      </c>
      <c r="E416" s="19"/>
      <c r="F416" s="9"/>
      <c r="G416" s="21">
        <f>Source!AO589</f>
        <v>238.23</v>
      </c>
      <c r="H416" s="20" t="str">
        <f>Source!DG589</f>
        <v>*2</v>
      </c>
      <c r="I416" s="9">
        <f>Source!AV589</f>
        <v>1</v>
      </c>
      <c r="J416" s="9">
        <f>IF(Source!BA589&lt;&gt; 0, Source!BA589, 1)</f>
        <v>1</v>
      </c>
      <c r="K416" s="21">
        <f>Source!S589</f>
        <v>4764.6000000000004</v>
      </c>
      <c r="L416" s="21"/>
    </row>
    <row r="417" spans="1:22" ht="14.25" x14ac:dyDescent="0.2">
      <c r="A417" s="18"/>
      <c r="B417" s="18"/>
      <c r="C417" s="18"/>
      <c r="D417" s="18" t="s">
        <v>739</v>
      </c>
      <c r="E417" s="19"/>
      <c r="F417" s="9"/>
      <c r="G417" s="21">
        <f>Source!AM589</f>
        <v>156.36000000000001</v>
      </c>
      <c r="H417" s="20" t="str">
        <f>Source!DE589</f>
        <v>*2</v>
      </c>
      <c r="I417" s="9">
        <f>Source!AV589</f>
        <v>1</v>
      </c>
      <c r="J417" s="9">
        <f>IF(Source!BB589&lt;&gt; 0, Source!BB589, 1)</f>
        <v>1</v>
      </c>
      <c r="K417" s="21">
        <f>Source!Q589</f>
        <v>3127.2</v>
      </c>
      <c r="L417" s="21"/>
    </row>
    <row r="418" spans="1:22" ht="14.25" x14ac:dyDescent="0.2">
      <c r="A418" s="18"/>
      <c r="B418" s="18"/>
      <c r="C418" s="18"/>
      <c r="D418" s="18" t="s">
        <v>740</v>
      </c>
      <c r="E418" s="19"/>
      <c r="F418" s="9"/>
      <c r="G418" s="21">
        <f>Source!AN589</f>
        <v>99.14</v>
      </c>
      <c r="H418" s="20" t="str">
        <f>Source!DF589</f>
        <v>*2</v>
      </c>
      <c r="I418" s="9">
        <f>Source!AV589</f>
        <v>1</v>
      </c>
      <c r="J418" s="9">
        <f>IF(Source!BS589&lt;&gt; 0, Source!BS589, 1)</f>
        <v>1</v>
      </c>
      <c r="K418" s="23">
        <f>Source!R589</f>
        <v>1982.8</v>
      </c>
      <c r="L418" s="21"/>
    </row>
    <row r="419" spans="1:22" ht="14.25" x14ac:dyDescent="0.2">
      <c r="A419" s="18"/>
      <c r="B419" s="18"/>
      <c r="C419" s="18"/>
      <c r="D419" s="18" t="s">
        <v>741</v>
      </c>
      <c r="E419" s="19"/>
      <c r="F419" s="9"/>
      <c r="G419" s="21">
        <f>Source!AL589</f>
        <v>9.1999999999999993</v>
      </c>
      <c r="H419" s="20" t="str">
        <f>Source!DD589</f>
        <v>*2</v>
      </c>
      <c r="I419" s="9">
        <f>Source!AW589</f>
        <v>1</v>
      </c>
      <c r="J419" s="9">
        <f>IF(Source!BC589&lt;&gt; 0, Source!BC589, 1)</f>
        <v>1</v>
      </c>
      <c r="K419" s="21">
        <f>Source!P589</f>
        <v>184</v>
      </c>
      <c r="L419" s="21"/>
    </row>
    <row r="420" spans="1:22" ht="14.25" x14ac:dyDescent="0.2">
      <c r="A420" s="18"/>
      <c r="B420" s="18"/>
      <c r="C420" s="18"/>
      <c r="D420" s="18" t="s">
        <v>742</v>
      </c>
      <c r="E420" s="19" t="s">
        <v>743</v>
      </c>
      <c r="F420" s="9">
        <f>Source!AT589</f>
        <v>70</v>
      </c>
      <c r="G420" s="21"/>
      <c r="H420" s="20"/>
      <c r="I420" s="9"/>
      <c r="J420" s="9"/>
      <c r="K420" s="21">
        <f>SUM(R415:R419)</f>
        <v>3335.22</v>
      </c>
      <c r="L420" s="21"/>
    </row>
    <row r="421" spans="1:22" ht="14.25" x14ac:dyDescent="0.2">
      <c r="A421" s="18"/>
      <c r="B421" s="18"/>
      <c r="C421" s="18"/>
      <c r="D421" s="18" t="s">
        <v>744</v>
      </c>
      <c r="E421" s="19" t="s">
        <v>743</v>
      </c>
      <c r="F421" s="9">
        <f>Source!AU589</f>
        <v>10</v>
      </c>
      <c r="G421" s="21"/>
      <c r="H421" s="20"/>
      <c r="I421" s="9"/>
      <c r="J421" s="9"/>
      <c r="K421" s="21">
        <f>SUM(T415:T420)</f>
        <v>476.46</v>
      </c>
      <c r="L421" s="21"/>
    </row>
    <row r="422" spans="1:22" ht="14.25" x14ac:dyDescent="0.2">
      <c r="A422" s="18"/>
      <c r="B422" s="18"/>
      <c r="C422" s="18"/>
      <c r="D422" s="18" t="s">
        <v>745</v>
      </c>
      <c r="E422" s="19" t="s">
        <v>743</v>
      </c>
      <c r="F422" s="9">
        <f>108</f>
        <v>108</v>
      </c>
      <c r="G422" s="21"/>
      <c r="H422" s="20"/>
      <c r="I422" s="9"/>
      <c r="J422" s="9"/>
      <c r="K422" s="21">
        <f>SUM(V415:V421)</f>
        <v>2141.42</v>
      </c>
      <c r="L422" s="21"/>
    </row>
    <row r="423" spans="1:22" ht="14.25" x14ac:dyDescent="0.2">
      <c r="A423" s="18"/>
      <c r="B423" s="18"/>
      <c r="C423" s="18"/>
      <c r="D423" s="18" t="s">
        <v>746</v>
      </c>
      <c r="E423" s="19" t="s">
        <v>747</v>
      </c>
      <c r="F423" s="9">
        <f>Source!AQ589</f>
        <v>0.36</v>
      </c>
      <c r="G423" s="21"/>
      <c r="H423" s="20" t="str">
        <f>Source!DI589</f>
        <v>*2</v>
      </c>
      <c r="I423" s="9">
        <f>Source!AV589</f>
        <v>1</v>
      </c>
      <c r="J423" s="9"/>
      <c r="K423" s="21"/>
      <c r="L423" s="21">
        <f>Source!U589</f>
        <v>7.1999999999999993</v>
      </c>
    </row>
    <row r="424" spans="1:22" ht="15" x14ac:dyDescent="0.25">
      <c r="A424" s="26"/>
      <c r="B424" s="26"/>
      <c r="C424" s="26"/>
      <c r="D424" s="26"/>
      <c r="E424" s="26"/>
      <c r="F424" s="26"/>
      <c r="G424" s="26"/>
      <c r="H424" s="26"/>
      <c r="I424" s="26"/>
      <c r="J424" s="54">
        <f>K416+K417+K419+K420+K421+K422</f>
        <v>14028.9</v>
      </c>
      <c r="K424" s="54"/>
      <c r="L424" s="27">
        <f>IF(Source!I589&lt;&gt;0, ROUND(J424/Source!I589, 2), 0)</f>
        <v>1402.89</v>
      </c>
      <c r="P424" s="24">
        <f>J424</f>
        <v>14028.9</v>
      </c>
    </row>
    <row r="425" spans="1:22" ht="171.75" x14ac:dyDescent="0.2">
      <c r="A425" s="18">
        <v>41</v>
      </c>
      <c r="B425" s="18">
        <v>41</v>
      </c>
      <c r="C425" s="18" t="s">
        <v>748</v>
      </c>
      <c r="D425" s="18" t="s">
        <v>749</v>
      </c>
      <c r="E425" s="19" t="str">
        <f>Source!H590</f>
        <v>шт.</v>
      </c>
      <c r="F425" s="9">
        <f>Source!I590</f>
        <v>14</v>
      </c>
      <c r="G425" s="21"/>
      <c r="H425" s="20"/>
      <c r="I425" s="9"/>
      <c r="J425" s="9"/>
      <c r="K425" s="21"/>
      <c r="L425" s="21"/>
      <c r="Q425">
        <f>ROUND((Source!BZ590/100)*ROUND((Source!AF590*Source!AV590)*Source!I590, 2), 2)</f>
        <v>8860.24</v>
      </c>
      <c r="R425">
        <f>Source!X590</f>
        <v>8860.24</v>
      </c>
      <c r="S425">
        <f>ROUND((Source!CA590/100)*ROUND((Source!AF590*Source!AV590)*Source!I590, 2), 2)</f>
        <v>1265.75</v>
      </c>
      <c r="T425">
        <f>Source!Y590</f>
        <v>1265.75</v>
      </c>
      <c r="U425">
        <f>ROUND((175/100)*ROUND((Source!AE590*Source!AV590)*Source!I590, 2), 2)</f>
        <v>1416.94</v>
      </c>
      <c r="V425">
        <f>ROUND((108/100)*ROUND(Source!CS590*Source!I590, 2), 2)</f>
        <v>874.45</v>
      </c>
    </row>
    <row r="426" spans="1:22" ht="14.25" x14ac:dyDescent="0.2">
      <c r="A426" s="18"/>
      <c r="B426" s="18"/>
      <c r="C426" s="18"/>
      <c r="D426" s="18" t="s">
        <v>738</v>
      </c>
      <c r="E426" s="19"/>
      <c r="F426" s="9"/>
      <c r="G426" s="21">
        <f>Source!AO590</f>
        <v>645.79</v>
      </c>
      <c r="H426" s="20" t="str">
        <f>Source!DG590</f>
        <v>*2)*0,70</v>
      </c>
      <c r="I426" s="9">
        <f>Source!AV590</f>
        <v>1</v>
      </c>
      <c r="J426" s="9">
        <f>IF(Source!BA590&lt;&gt; 0, Source!BA590, 1)</f>
        <v>1</v>
      </c>
      <c r="K426" s="21">
        <f>Source!S590</f>
        <v>12657.48</v>
      </c>
      <c r="L426" s="21"/>
    </row>
    <row r="427" spans="1:22" ht="14.25" x14ac:dyDescent="0.2">
      <c r="A427" s="18"/>
      <c r="B427" s="18"/>
      <c r="C427" s="18"/>
      <c r="D427" s="18" t="s">
        <v>739</v>
      </c>
      <c r="E427" s="19"/>
      <c r="F427" s="9"/>
      <c r="G427" s="21">
        <f>Source!AM590</f>
        <v>65.150000000000006</v>
      </c>
      <c r="H427" s="20" t="str">
        <f>Source!DE590</f>
        <v>*2)*0,70</v>
      </c>
      <c r="I427" s="9">
        <f>Source!AV590</f>
        <v>1</v>
      </c>
      <c r="J427" s="9">
        <f>IF(Source!BB590&lt;&gt; 0, Source!BB590, 1)</f>
        <v>1</v>
      </c>
      <c r="K427" s="21">
        <f>Source!Q590</f>
        <v>1276.94</v>
      </c>
      <c r="L427" s="21"/>
    </row>
    <row r="428" spans="1:22" ht="14.25" x14ac:dyDescent="0.2">
      <c r="A428" s="18"/>
      <c r="B428" s="18"/>
      <c r="C428" s="18"/>
      <c r="D428" s="18" t="s">
        <v>740</v>
      </c>
      <c r="E428" s="19"/>
      <c r="F428" s="9"/>
      <c r="G428" s="21">
        <f>Source!AN590</f>
        <v>41.31</v>
      </c>
      <c r="H428" s="20" t="str">
        <f>Source!DF590</f>
        <v>*2)*0,70</v>
      </c>
      <c r="I428" s="9">
        <f>Source!AV590</f>
        <v>1</v>
      </c>
      <c r="J428" s="9">
        <f>IF(Source!BS590&lt;&gt; 0, Source!BS590, 1)</f>
        <v>1</v>
      </c>
      <c r="K428" s="23">
        <f>Source!R590</f>
        <v>809.68</v>
      </c>
      <c r="L428" s="21"/>
    </row>
    <row r="429" spans="1:22" ht="14.25" x14ac:dyDescent="0.2">
      <c r="A429" s="18"/>
      <c r="B429" s="18"/>
      <c r="C429" s="18"/>
      <c r="D429" s="18" t="s">
        <v>741</v>
      </c>
      <c r="E429" s="19"/>
      <c r="F429" s="9"/>
      <c r="G429" s="21">
        <f>Source!AL590</f>
        <v>3.06</v>
      </c>
      <c r="H429" s="20" t="str">
        <f>Source!DD590</f>
        <v>*2)*1</v>
      </c>
      <c r="I429" s="9">
        <f>Source!AW590</f>
        <v>1</v>
      </c>
      <c r="J429" s="9">
        <f>IF(Source!BC590&lt;&gt; 0, Source!BC590, 1)</f>
        <v>1</v>
      </c>
      <c r="K429" s="21">
        <f>Source!P590</f>
        <v>85.68</v>
      </c>
      <c r="L429" s="21"/>
    </row>
    <row r="430" spans="1:22" ht="14.25" x14ac:dyDescent="0.2">
      <c r="A430" s="18"/>
      <c r="B430" s="18"/>
      <c r="C430" s="18"/>
      <c r="D430" s="18" t="s">
        <v>742</v>
      </c>
      <c r="E430" s="19" t="s">
        <v>743</v>
      </c>
      <c r="F430" s="9">
        <f>Source!AT590</f>
        <v>70</v>
      </c>
      <c r="G430" s="21"/>
      <c r="H430" s="20"/>
      <c r="I430" s="9"/>
      <c r="J430" s="9"/>
      <c r="K430" s="21">
        <f>SUM(R425:R429)</f>
        <v>8860.24</v>
      </c>
      <c r="L430" s="21"/>
    </row>
    <row r="431" spans="1:22" ht="14.25" x14ac:dyDescent="0.2">
      <c r="A431" s="18"/>
      <c r="B431" s="18"/>
      <c r="C431" s="18"/>
      <c r="D431" s="18" t="s">
        <v>744</v>
      </c>
      <c r="E431" s="19" t="s">
        <v>743</v>
      </c>
      <c r="F431" s="9">
        <f>Source!AU590</f>
        <v>10</v>
      </c>
      <c r="G431" s="21"/>
      <c r="H431" s="20"/>
      <c r="I431" s="9"/>
      <c r="J431" s="9"/>
      <c r="K431" s="21">
        <f>SUM(T425:T430)</f>
        <v>1265.75</v>
      </c>
      <c r="L431" s="21"/>
    </row>
    <row r="432" spans="1:22" ht="14.25" x14ac:dyDescent="0.2">
      <c r="A432" s="18"/>
      <c r="B432" s="18"/>
      <c r="C432" s="18"/>
      <c r="D432" s="18" t="s">
        <v>745</v>
      </c>
      <c r="E432" s="19" t="s">
        <v>743</v>
      </c>
      <c r="F432" s="9">
        <f>108</f>
        <v>108</v>
      </c>
      <c r="G432" s="21"/>
      <c r="H432" s="20"/>
      <c r="I432" s="9"/>
      <c r="J432" s="9"/>
      <c r="K432" s="21">
        <f>SUM(V425:V431)</f>
        <v>874.45</v>
      </c>
      <c r="L432" s="21"/>
    </row>
    <row r="433" spans="1:22" ht="14.25" x14ac:dyDescent="0.2">
      <c r="A433" s="18"/>
      <c r="B433" s="18"/>
      <c r="C433" s="18"/>
      <c r="D433" s="18" t="s">
        <v>746</v>
      </c>
      <c r="E433" s="19" t="s">
        <v>747</v>
      </c>
      <c r="F433" s="9">
        <f>Source!AQ590</f>
        <v>0.91</v>
      </c>
      <c r="G433" s="21"/>
      <c r="H433" s="20" t="str">
        <f>Source!DI590</f>
        <v>*2)*0,70</v>
      </c>
      <c r="I433" s="9">
        <f>Source!AV590</f>
        <v>1</v>
      </c>
      <c r="J433" s="9"/>
      <c r="K433" s="21"/>
      <c r="L433" s="21">
        <f>Source!U590</f>
        <v>17.835999999999999</v>
      </c>
    </row>
    <row r="434" spans="1:22" ht="15" x14ac:dyDescent="0.25">
      <c r="A434" s="26"/>
      <c r="B434" s="26"/>
      <c r="C434" s="26"/>
      <c r="D434" s="26"/>
      <c r="E434" s="26"/>
      <c r="F434" s="26"/>
      <c r="G434" s="26"/>
      <c r="H434" s="26"/>
      <c r="I434" s="26"/>
      <c r="J434" s="54">
        <f>K426+K427+K429+K430+K431+K432</f>
        <v>25020.54</v>
      </c>
      <c r="K434" s="54"/>
      <c r="L434" s="27">
        <f>IF(Source!I590&lt;&gt;0, ROUND(J434/Source!I590, 2), 0)</f>
        <v>1787.18</v>
      </c>
      <c r="P434" s="24">
        <f>J434</f>
        <v>25020.54</v>
      </c>
    </row>
    <row r="435" spans="1:22" ht="57" x14ac:dyDescent="0.2">
      <c r="A435" s="18">
        <v>42</v>
      </c>
      <c r="B435" s="18">
        <v>42</v>
      </c>
      <c r="C435" s="18" t="str">
        <f>Source!F592</f>
        <v>1.22-2203-133-1/1</v>
      </c>
      <c r="D435" s="18" t="str">
        <f>Source!G592</f>
        <v>Техническое обслуживание блоков защиты на базе оборудования С2000, блок разветвительно-изолирующий БРИЗ - полугодовое</v>
      </c>
      <c r="E435" s="19" t="str">
        <f>Source!H592</f>
        <v>шт.</v>
      </c>
      <c r="F435" s="9">
        <f>Source!I592</f>
        <v>6</v>
      </c>
      <c r="G435" s="21"/>
      <c r="H435" s="20"/>
      <c r="I435" s="9"/>
      <c r="J435" s="9"/>
      <c r="K435" s="21"/>
      <c r="L435" s="21"/>
      <c r="Q435">
        <f>ROUND((Source!BZ592/100)*ROUND((Source!AF592*Source!AV592)*Source!I592, 2), 2)</f>
        <v>613.12</v>
      </c>
      <c r="R435">
        <f>Source!X592</f>
        <v>613.12</v>
      </c>
      <c r="S435">
        <f>ROUND((Source!CA592/100)*ROUND((Source!AF592*Source!AV592)*Source!I592, 2), 2)</f>
        <v>87.59</v>
      </c>
      <c r="T435">
        <f>Source!Y592</f>
        <v>87.59</v>
      </c>
      <c r="U435">
        <f>ROUND((175/100)*ROUND((Source!AE592*Source!AV592)*Source!I592, 2), 2)</f>
        <v>0</v>
      </c>
      <c r="V435">
        <f>ROUND((108/100)*ROUND(Source!CS592*Source!I592, 2), 2)</f>
        <v>0</v>
      </c>
    </row>
    <row r="436" spans="1:22" ht="14.25" x14ac:dyDescent="0.2">
      <c r="A436" s="18"/>
      <c r="B436" s="18"/>
      <c r="C436" s="18"/>
      <c r="D436" s="18" t="s">
        <v>738</v>
      </c>
      <c r="E436" s="19"/>
      <c r="F436" s="9"/>
      <c r="G436" s="21">
        <f>Source!AO592</f>
        <v>145.97999999999999</v>
      </c>
      <c r="H436" s="20" t="str">
        <f>Source!DG592</f>
        <v/>
      </c>
      <c r="I436" s="9">
        <f>Source!AV592</f>
        <v>1</v>
      </c>
      <c r="J436" s="9">
        <f>IF(Source!BA592&lt;&gt; 0, Source!BA592, 1)</f>
        <v>1</v>
      </c>
      <c r="K436" s="21">
        <f>Source!S592</f>
        <v>875.88</v>
      </c>
      <c r="L436" s="21"/>
    </row>
    <row r="437" spans="1:22" ht="14.25" x14ac:dyDescent="0.2">
      <c r="A437" s="18"/>
      <c r="B437" s="18"/>
      <c r="C437" s="18"/>
      <c r="D437" s="18" t="s">
        <v>741</v>
      </c>
      <c r="E437" s="19"/>
      <c r="F437" s="9"/>
      <c r="G437" s="21">
        <f>Source!AL592</f>
        <v>30.62</v>
      </c>
      <c r="H437" s="20" t="str">
        <f>Source!DD592</f>
        <v/>
      </c>
      <c r="I437" s="9">
        <f>Source!AW592</f>
        <v>1</v>
      </c>
      <c r="J437" s="9">
        <f>IF(Source!BC592&lt;&gt; 0, Source!BC592, 1)</f>
        <v>1</v>
      </c>
      <c r="K437" s="21">
        <f>Source!P592</f>
        <v>183.72</v>
      </c>
      <c r="L437" s="21"/>
    </row>
    <row r="438" spans="1:22" ht="14.25" x14ac:dyDescent="0.2">
      <c r="A438" s="18"/>
      <c r="B438" s="18"/>
      <c r="C438" s="18"/>
      <c r="D438" s="18" t="s">
        <v>742</v>
      </c>
      <c r="E438" s="19" t="s">
        <v>743</v>
      </c>
      <c r="F438" s="9">
        <f>Source!AT592</f>
        <v>70</v>
      </c>
      <c r="G438" s="21"/>
      <c r="H438" s="20"/>
      <c r="I438" s="9"/>
      <c r="J438" s="9"/>
      <c r="K438" s="21">
        <f>SUM(R435:R437)</f>
        <v>613.12</v>
      </c>
      <c r="L438" s="21"/>
    </row>
    <row r="439" spans="1:22" ht="14.25" x14ac:dyDescent="0.2">
      <c r="A439" s="18"/>
      <c r="B439" s="18"/>
      <c r="C439" s="18"/>
      <c r="D439" s="18" t="s">
        <v>744</v>
      </c>
      <c r="E439" s="19" t="s">
        <v>743</v>
      </c>
      <c r="F439" s="9">
        <f>Source!AU592</f>
        <v>10</v>
      </c>
      <c r="G439" s="21"/>
      <c r="H439" s="20"/>
      <c r="I439" s="9"/>
      <c r="J439" s="9"/>
      <c r="K439" s="21">
        <f>SUM(T435:T438)</f>
        <v>87.59</v>
      </c>
      <c r="L439" s="21"/>
    </row>
    <row r="440" spans="1:22" ht="14.25" x14ac:dyDescent="0.2">
      <c r="A440" s="18"/>
      <c r="B440" s="18"/>
      <c r="C440" s="18"/>
      <c r="D440" s="18" t="s">
        <v>746</v>
      </c>
      <c r="E440" s="19" t="s">
        <v>747</v>
      </c>
      <c r="F440" s="9">
        <f>Source!AQ592</f>
        <v>0.22</v>
      </c>
      <c r="G440" s="21"/>
      <c r="H440" s="20" t="str">
        <f>Source!DI592</f>
        <v/>
      </c>
      <c r="I440" s="9">
        <f>Source!AV592</f>
        <v>1</v>
      </c>
      <c r="J440" s="9"/>
      <c r="K440" s="21"/>
      <c r="L440" s="21">
        <f>Source!U592</f>
        <v>1.32</v>
      </c>
    </row>
    <row r="441" spans="1:22" ht="15" x14ac:dyDescent="0.25">
      <c r="A441" s="26"/>
      <c r="B441" s="26"/>
      <c r="C441" s="26"/>
      <c r="D441" s="26"/>
      <c r="E441" s="26"/>
      <c r="F441" s="26"/>
      <c r="G441" s="26"/>
      <c r="H441" s="26"/>
      <c r="I441" s="26"/>
      <c r="J441" s="54">
        <f>K436+K437+K438+K439</f>
        <v>1760.3099999999997</v>
      </c>
      <c r="K441" s="54"/>
      <c r="L441" s="27">
        <f>IF(Source!I592&lt;&gt;0, ROUND(J441/Source!I592, 2), 0)</f>
        <v>293.39</v>
      </c>
      <c r="P441" s="24">
        <f>J441</f>
        <v>1760.3099999999997</v>
      </c>
    </row>
    <row r="442" spans="1:22" ht="85.5" x14ac:dyDescent="0.2">
      <c r="A442" s="18">
        <v>43</v>
      </c>
      <c r="B442" s="18">
        <v>43</v>
      </c>
      <c r="C442" s="18" t="str">
        <f>Source!F594</f>
        <v>1.22-2203-104-1/1</v>
      </c>
      <c r="D442" s="18" t="str">
        <f>Source!G594</f>
        <v>Техническое обслуживание приборов системы охранно-пожарной сигнализации на базе оборудования С2000, пульт контроля и управления С2000М - годовое /Пульт контроля и управления</v>
      </c>
      <c r="E442" s="19" t="str">
        <f>Source!H594</f>
        <v>шт.</v>
      </c>
      <c r="F442" s="9">
        <f>Source!I594</f>
        <v>2</v>
      </c>
      <c r="G442" s="21"/>
      <c r="H442" s="20"/>
      <c r="I442" s="9"/>
      <c r="J442" s="9"/>
      <c r="K442" s="21"/>
      <c r="L442" s="21"/>
      <c r="Q442">
        <f>ROUND((Source!BZ594/100)*ROUND((Source!AF594*Source!AV594)*Source!I594, 2), 2)</f>
        <v>260.12</v>
      </c>
      <c r="R442">
        <f>Source!X594</f>
        <v>260.12</v>
      </c>
      <c r="S442">
        <f>ROUND((Source!CA594/100)*ROUND((Source!AF594*Source!AV594)*Source!I594, 2), 2)</f>
        <v>37.159999999999997</v>
      </c>
      <c r="T442">
        <f>Source!Y594</f>
        <v>37.159999999999997</v>
      </c>
      <c r="U442">
        <f>ROUND((175/100)*ROUND((Source!AE594*Source!AV594)*Source!I594, 2), 2)</f>
        <v>0</v>
      </c>
      <c r="V442">
        <f>ROUND((108/100)*ROUND(Source!CS594*Source!I594, 2), 2)</f>
        <v>0</v>
      </c>
    </row>
    <row r="443" spans="1:22" ht="14.25" x14ac:dyDescent="0.2">
      <c r="A443" s="18"/>
      <c r="B443" s="18"/>
      <c r="C443" s="18"/>
      <c r="D443" s="18" t="s">
        <v>738</v>
      </c>
      <c r="E443" s="19"/>
      <c r="F443" s="9"/>
      <c r="G443" s="21">
        <f>Source!AO594</f>
        <v>185.8</v>
      </c>
      <c r="H443" s="20" t="str">
        <f>Source!DG594</f>
        <v/>
      </c>
      <c r="I443" s="9">
        <f>Source!AV594</f>
        <v>1</v>
      </c>
      <c r="J443" s="9">
        <f>IF(Source!BA594&lt;&gt; 0, Source!BA594, 1)</f>
        <v>1</v>
      </c>
      <c r="K443" s="21">
        <f>Source!S594</f>
        <v>371.6</v>
      </c>
      <c r="L443" s="21"/>
    </row>
    <row r="444" spans="1:22" ht="14.25" x14ac:dyDescent="0.2">
      <c r="A444" s="18"/>
      <c r="B444" s="18"/>
      <c r="C444" s="18"/>
      <c r="D444" s="18" t="s">
        <v>741</v>
      </c>
      <c r="E444" s="19"/>
      <c r="F444" s="9"/>
      <c r="G444" s="21">
        <f>Source!AL594</f>
        <v>76.47</v>
      </c>
      <c r="H444" s="20" t="str">
        <f>Source!DD594</f>
        <v/>
      </c>
      <c r="I444" s="9">
        <f>Source!AW594</f>
        <v>1</v>
      </c>
      <c r="J444" s="9">
        <f>IF(Source!BC594&lt;&gt; 0, Source!BC594, 1)</f>
        <v>1</v>
      </c>
      <c r="K444" s="21">
        <f>Source!P594</f>
        <v>152.94</v>
      </c>
      <c r="L444" s="21"/>
    </row>
    <row r="445" spans="1:22" ht="14.25" x14ac:dyDescent="0.2">
      <c r="A445" s="18"/>
      <c r="B445" s="18"/>
      <c r="C445" s="18"/>
      <c r="D445" s="18" t="s">
        <v>742</v>
      </c>
      <c r="E445" s="19" t="s">
        <v>743</v>
      </c>
      <c r="F445" s="9">
        <f>Source!AT594</f>
        <v>70</v>
      </c>
      <c r="G445" s="21"/>
      <c r="H445" s="20"/>
      <c r="I445" s="9"/>
      <c r="J445" s="9"/>
      <c r="K445" s="21">
        <f>SUM(R442:R444)</f>
        <v>260.12</v>
      </c>
      <c r="L445" s="21"/>
    </row>
    <row r="446" spans="1:22" ht="14.25" x14ac:dyDescent="0.2">
      <c r="A446" s="18"/>
      <c r="B446" s="18"/>
      <c r="C446" s="18"/>
      <c r="D446" s="18" t="s">
        <v>744</v>
      </c>
      <c r="E446" s="19" t="s">
        <v>743</v>
      </c>
      <c r="F446" s="9">
        <f>Source!AU594</f>
        <v>10</v>
      </c>
      <c r="G446" s="21"/>
      <c r="H446" s="20"/>
      <c r="I446" s="9"/>
      <c r="J446" s="9"/>
      <c r="K446" s="21">
        <f>SUM(T442:T445)</f>
        <v>37.159999999999997</v>
      </c>
      <c r="L446" s="21"/>
    </row>
    <row r="447" spans="1:22" ht="14.25" x14ac:dyDescent="0.2">
      <c r="A447" s="18"/>
      <c r="B447" s="18"/>
      <c r="C447" s="18"/>
      <c r="D447" s="18" t="s">
        <v>746</v>
      </c>
      <c r="E447" s="19" t="s">
        <v>747</v>
      </c>
      <c r="F447" s="9">
        <f>Source!AQ594</f>
        <v>0.28000000000000003</v>
      </c>
      <c r="G447" s="21"/>
      <c r="H447" s="20" t="str">
        <f>Source!DI594</f>
        <v/>
      </c>
      <c r="I447" s="9">
        <f>Source!AV594</f>
        <v>1</v>
      </c>
      <c r="J447" s="9"/>
      <c r="K447" s="21"/>
      <c r="L447" s="21">
        <f>Source!U594</f>
        <v>0.56000000000000005</v>
      </c>
    </row>
    <row r="448" spans="1:22" ht="15" x14ac:dyDescent="0.25">
      <c r="A448" s="26"/>
      <c r="B448" s="26"/>
      <c r="C448" s="26"/>
      <c r="D448" s="26"/>
      <c r="E448" s="26"/>
      <c r="F448" s="26"/>
      <c r="G448" s="26"/>
      <c r="H448" s="26"/>
      <c r="I448" s="26"/>
      <c r="J448" s="54">
        <f>K443+K444+K445+K446</f>
        <v>821.81999999999994</v>
      </c>
      <c r="K448" s="54"/>
      <c r="L448" s="27">
        <f>IF(Source!I594&lt;&gt;0, ROUND(J448/Source!I594, 2), 0)</f>
        <v>410.91</v>
      </c>
      <c r="P448" s="24">
        <f>J448</f>
        <v>821.81999999999994</v>
      </c>
    </row>
    <row r="449" spans="1:22" ht="85.5" x14ac:dyDescent="0.2">
      <c r="A449" s="18">
        <v>44</v>
      </c>
      <c r="B449" s="18">
        <v>44</v>
      </c>
      <c r="C449" s="18" t="str">
        <f>Source!F595</f>
        <v>1.22-2203-104-9/1</v>
      </c>
      <c r="D449" s="18" t="str">
        <f>Source!G595</f>
        <v>Техническое обслуживание приборов системы охранно-пожарной сигнализации на базе оборудования С2000, пульт контроля и управления С2000М - ежемесячное /Пульт контроля и управления</v>
      </c>
      <c r="E449" s="19" t="str">
        <f>Source!H595</f>
        <v>шт.</v>
      </c>
      <c r="F449" s="9">
        <f>Source!I595</f>
        <v>2</v>
      </c>
      <c r="G449" s="21"/>
      <c r="H449" s="20"/>
      <c r="I449" s="9"/>
      <c r="J449" s="9"/>
      <c r="K449" s="21"/>
      <c r="L449" s="21"/>
      <c r="Q449">
        <f>ROUND((Source!BZ595/100)*ROUND((Source!AF595*Source!AV595)*Source!I595, 2), 2)</f>
        <v>390.18</v>
      </c>
      <c r="R449">
        <f>Source!X595</f>
        <v>390.18</v>
      </c>
      <c r="S449">
        <f>ROUND((Source!CA595/100)*ROUND((Source!AF595*Source!AV595)*Source!I595, 2), 2)</f>
        <v>55.74</v>
      </c>
      <c r="T449">
        <f>Source!Y595</f>
        <v>55.74</v>
      </c>
      <c r="U449">
        <f>ROUND((175/100)*ROUND((Source!AE595*Source!AV595)*Source!I595, 2), 2)</f>
        <v>0</v>
      </c>
      <c r="V449">
        <f>ROUND((108/100)*ROUND(Source!CS595*Source!I595, 2), 2)</f>
        <v>0</v>
      </c>
    </row>
    <row r="450" spans="1:22" ht="14.25" x14ac:dyDescent="0.2">
      <c r="A450" s="18"/>
      <c r="B450" s="18"/>
      <c r="C450" s="18"/>
      <c r="D450" s="18" t="s">
        <v>738</v>
      </c>
      <c r="E450" s="19"/>
      <c r="F450" s="9"/>
      <c r="G450" s="21">
        <f>Source!AO595</f>
        <v>92.9</v>
      </c>
      <c r="H450" s="20" t="str">
        <f>Source!DG595</f>
        <v>*3</v>
      </c>
      <c r="I450" s="9">
        <f>Source!AV595</f>
        <v>1</v>
      </c>
      <c r="J450" s="9">
        <f>IF(Source!BA595&lt;&gt; 0, Source!BA595, 1)</f>
        <v>1</v>
      </c>
      <c r="K450" s="21">
        <f>Source!S595</f>
        <v>557.4</v>
      </c>
      <c r="L450" s="21"/>
    </row>
    <row r="451" spans="1:22" ht="14.25" x14ac:dyDescent="0.2">
      <c r="A451" s="18"/>
      <c r="B451" s="18"/>
      <c r="C451" s="18"/>
      <c r="D451" s="18" t="s">
        <v>741</v>
      </c>
      <c r="E451" s="19"/>
      <c r="F451" s="9"/>
      <c r="G451" s="21">
        <f>Source!AL595</f>
        <v>0.31</v>
      </c>
      <c r="H451" s="20" t="str">
        <f>Source!DD595</f>
        <v>*3</v>
      </c>
      <c r="I451" s="9">
        <f>Source!AW595</f>
        <v>1</v>
      </c>
      <c r="J451" s="9">
        <f>IF(Source!BC595&lt;&gt; 0, Source!BC595, 1)</f>
        <v>1</v>
      </c>
      <c r="K451" s="21">
        <f>Source!P595</f>
        <v>1.86</v>
      </c>
      <c r="L451" s="21"/>
    </row>
    <row r="452" spans="1:22" ht="14.25" x14ac:dyDescent="0.2">
      <c r="A452" s="18"/>
      <c r="B452" s="18"/>
      <c r="C452" s="18"/>
      <c r="D452" s="18" t="s">
        <v>742</v>
      </c>
      <c r="E452" s="19" t="s">
        <v>743</v>
      </c>
      <c r="F452" s="9">
        <f>Source!AT595</f>
        <v>70</v>
      </c>
      <c r="G452" s="21"/>
      <c r="H452" s="20"/>
      <c r="I452" s="9"/>
      <c r="J452" s="9"/>
      <c r="K452" s="21">
        <f>SUM(R449:R451)</f>
        <v>390.18</v>
      </c>
      <c r="L452" s="21"/>
    </row>
    <row r="453" spans="1:22" ht="14.25" x14ac:dyDescent="0.2">
      <c r="A453" s="18"/>
      <c r="B453" s="18"/>
      <c r="C453" s="18"/>
      <c r="D453" s="18" t="s">
        <v>744</v>
      </c>
      <c r="E453" s="19" t="s">
        <v>743</v>
      </c>
      <c r="F453" s="9">
        <f>Source!AU595</f>
        <v>10</v>
      </c>
      <c r="G453" s="21"/>
      <c r="H453" s="20"/>
      <c r="I453" s="9"/>
      <c r="J453" s="9"/>
      <c r="K453" s="21">
        <f>SUM(T449:T452)</f>
        <v>55.74</v>
      </c>
      <c r="L453" s="21"/>
    </row>
    <row r="454" spans="1:22" ht="14.25" x14ac:dyDescent="0.2">
      <c r="A454" s="18"/>
      <c r="B454" s="18"/>
      <c r="C454" s="18"/>
      <c r="D454" s="18" t="s">
        <v>746</v>
      </c>
      <c r="E454" s="19" t="s">
        <v>747</v>
      </c>
      <c r="F454" s="9">
        <f>Source!AQ595</f>
        <v>0.14000000000000001</v>
      </c>
      <c r="G454" s="21"/>
      <c r="H454" s="20" t="str">
        <f>Source!DI595</f>
        <v>*3</v>
      </c>
      <c r="I454" s="9">
        <f>Source!AV595</f>
        <v>1</v>
      </c>
      <c r="J454" s="9"/>
      <c r="K454" s="21"/>
      <c r="L454" s="21">
        <f>Source!U595</f>
        <v>0.84000000000000008</v>
      </c>
    </row>
    <row r="455" spans="1:22" ht="15" x14ac:dyDescent="0.25">
      <c r="A455" s="26"/>
      <c r="B455" s="26"/>
      <c r="C455" s="26"/>
      <c r="D455" s="26"/>
      <c r="E455" s="26"/>
      <c r="F455" s="26"/>
      <c r="G455" s="26"/>
      <c r="H455" s="26"/>
      <c r="I455" s="26"/>
      <c r="J455" s="54">
        <f>K450+K451+K452+K453</f>
        <v>1005.1800000000001</v>
      </c>
      <c r="K455" s="54"/>
      <c r="L455" s="27">
        <f>IF(Source!I595&lt;&gt;0, ROUND(J455/Source!I595, 2), 0)</f>
        <v>502.59</v>
      </c>
      <c r="P455" s="24">
        <f>J455</f>
        <v>1005.1800000000001</v>
      </c>
    </row>
    <row r="456" spans="1:22" ht="71.25" x14ac:dyDescent="0.2">
      <c r="A456" s="18">
        <v>45</v>
      </c>
      <c r="B456" s="18">
        <v>45</v>
      </c>
      <c r="C456" s="18" t="str">
        <f>Source!F596</f>
        <v>1.22-2203-104-7/1</v>
      </c>
      <c r="D456" s="18" t="str">
        <f>Source!G596</f>
        <v>Техническое обслуживание приборов системы охранно-пожарной сигнализации на базе оборудования С2000, расширитель адресный С2000-АР2 - годовое</v>
      </c>
      <c r="E456" s="19" t="str">
        <f>Source!H596</f>
        <v>шт.</v>
      </c>
      <c r="F456" s="9">
        <f>Source!I596</f>
        <v>2</v>
      </c>
      <c r="G456" s="21"/>
      <c r="H456" s="20"/>
      <c r="I456" s="9"/>
      <c r="J456" s="9"/>
      <c r="K456" s="21"/>
      <c r="L456" s="21"/>
      <c r="Q456">
        <f>ROUND((Source!BZ596/100)*ROUND((Source!AF596*Source!AV596)*Source!I596, 2), 2)</f>
        <v>501.66</v>
      </c>
      <c r="R456">
        <f>Source!X596</f>
        <v>501.66</v>
      </c>
      <c r="S456">
        <f>ROUND((Source!CA596/100)*ROUND((Source!AF596*Source!AV596)*Source!I596, 2), 2)</f>
        <v>71.67</v>
      </c>
      <c r="T456">
        <f>Source!Y596</f>
        <v>71.67</v>
      </c>
      <c r="U456">
        <f>ROUND((175/100)*ROUND((Source!AE596*Source!AV596)*Source!I596, 2), 2)</f>
        <v>0</v>
      </c>
      <c r="V456">
        <f>ROUND((108/100)*ROUND(Source!CS596*Source!I596, 2), 2)</f>
        <v>0</v>
      </c>
    </row>
    <row r="457" spans="1:22" ht="14.25" x14ac:dyDescent="0.2">
      <c r="A457" s="18"/>
      <c r="B457" s="18"/>
      <c r="C457" s="18"/>
      <c r="D457" s="18" t="s">
        <v>738</v>
      </c>
      <c r="E457" s="19"/>
      <c r="F457" s="9"/>
      <c r="G457" s="21">
        <f>Source!AO596</f>
        <v>358.33</v>
      </c>
      <c r="H457" s="20" t="str">
        <f>Source!DG596</f>
        <v/>
      </c>
      <c r="I457" s="9">
        <f>Source!AV596</f>
        <v>1</v>
      </c>
      <c r="J457" s="9">
        <f>IF(Source!BA596&lt;&gt; 0, Source!BA596, 1)</f>
        <v>1</v>
      </c>
      <c r="K457" s="21">
        <f>Source!S596</f>
        <v>716.66</v>
      </c>
      <c r="L457" s="21"/>
    </row>
    <row r="458" spans="1:22" ht="14.25" x14ac:dyDescent="0.2">
      <c r="A458" s="18"/>
      <c r="B458" s="18"/>
      <c r="C458" s="18"/>
      <c r="D458" s="18" t="s">
        <v>741</v>
      </c>
      <c r="E458" s="19"/>
      <c r="F458" s="9"/>
      <c r="G458" s="21">
        <f>Source!AL596</f>
        <v>45.73</v>
      </c>
      <c r="H458" s="20" t="str">
        <f>Source!DD596</f>
        <v/>
      </c>
      <c r="I458" s="9">
        <f>Source!AW596</f>
        <v>1</v>
      </c>
      <c r="J458" s="9">
        <f>IF(Source!BC596&lt;&gt; 0, Source!BC596, 1)</f>
        <v>1</v>
      </c>
      <c r="K458" s="21">
        <f>Source!P596</f>
        <v>91.46</v>
      </c>
      <c r="L458" s="21"/>
    </row>
    <row r="459" spans="1:22" ht="14.25" x14ac:dyDescent="0.2">
      <c r="A459" s="18"/>
      <c r="B459" s="18"/>
      <c r="C459" s="18"/>
      <c r="D459" s="18" t="s">
        <v>742</v>
      </c>
      <c r="E459" s="19" t="s">
        <v>743</v>
      </c>
      <c r="F459" s="9">
        <f>Source!AT596</f>
        <v>70</v>
      </c>
      <c r="G459" s="21"/>
      <c r="H459" s="20"/>
      <c r="I459" s="9"/>
      <c r="J459" s="9"/>
      <c r="K459" s="21">
        <f>SUM(R456:R458)</f>
        <v>501.66</v>
      </c>
      <c r="L459" s="21"/>
    </row>
    <row r="460" spans="1:22" ht="14.25" x14ac:dyDescent="0.2">
      <c r="A460" s="18"/>
      <c r="B460" s="18"/>
      <c r="C460" s="18"/>
      <c r="D460" s="18" t="s">
        <v>744</v>
      </c>
      <c r="E460" s="19" t="s">
        <v>743</v>
      </c>
      <c r="F460" s="9">
        <f>Source!AU596</f>
        <v>10</v>
      </c>
      <c r="G460" s="21"/>
      <c r="H460" s="20"/>
      <c r="I460" s="9"/>
      <c r="J460" s="9"/>
      <c r="K460" s="21">
        <f>SUM(T456:T459)</f>
        <v>71.67</v>
      </c>
      <c r="L460" s="21"/>
    </row>
    <row r="461" spans="1:22" ht="14.25" x14ac:dyDescent="0.2">
      <c r="A461" s="18"/>
      <c r="B461" s="18"/>
      <c r="C461" s="18"/>
      <c r="D461" s="18" t="s">
        <v>746</v>
      </c>
      <c r="E461" s="19" t="s">
        <v>747</v>
      </c>
      <c r="F461" s="9">
        <f>Source!AQ596</f>
        <v>0.54</v>
      </c>
      <c r="G461" s="21"/>
      <c r="H461" s="20" t="str">
        <f>Source!DI596</f>
        <v/>
      </c>
      <c r="I461" s="9">
        <f>Source!AV596</f>
        <v>1</v>
      </c>
      <c r="J461" s="9"/>
      <c r="K461" s="21"/>
      <c r="L461" s="21">
        <f>Source!U596</f>
        <v>1.08</v>
      </c>
    </row>
    <row r="462" spans="1:22" ht="15" x14ac:dyDescent="0.25">
      <c r="A462" s="26"/>
      <c r="B462" s="26"/>
      <c r="C462" s="26"/>
      <c r="D462" s="26"/>
      <c r="E462" s="26"/>
      <c r="F462" s="26"/>
      <c r="G462" s="26"/>
      <c r="H462" s="26"/>
      <c r="I462" s="26"/>
      <c r="J462" s="54">
        <f>K457+K458+K459+K460</f>
        <v>1381.45</v>
      </c>
      <c r="K462" s="54"/>
      <c r="L462" s="27">
        <f>IF(Source!I596&lt;&gt;0, ROUND(J462/Source!I596, 2), 0)</f>
        <v>690.73</v>
      </c>
      <c r="P462" s="24">
        <f>J462</f>
        <v>1381.45</v>
      </c>
    </row>
    <row r="463" spans="1:22" ht="71.25" x14ac:dyDescent="0.2">
      <c r="A463" s="18">
        <v>46</v>
      </c>
      <c r="B463" s="18">
        <v>46</v>
      </c>
      <c r="C463" s="18" t="str">
        <f>Source!F597</f>
        <v>1.22-2203-104-2/1</v>
      </c>
      <c r="D463" s="18" t="str">
        <f>Source!G597</f>
        <v>Техническое обслуживание приборов системы охранно-пожарной сигнализации на базе оборудования С2000, контроллер двухпроводной линии связи С2000-КДЛ - годовое</v>
      </c>
      <c r="E463" s="19" t="str">
        <f>Source!H597</f>
        <v>шт.</v>
      </c>
      <c r="F463" s="9">
        <f>Source!I597</f>
        <v>2</v>
      </c>
      <c r="G463" s="21"/>
      <c r="H463" s="20"/>
      <c r="I463" s="9"/>
      <c r="J463" s="9"/>
      <c r="K463" s="21"/>
      <c r="L463" s="21"/>
      <c r="Q463">
        <f>ROUND((Source!BZ597/100)*ROUND((Source!AF597*Source!AV597)*Source!I597, 2), 2)</f>
        <v>241.54</v>
      </c>
      <c r="R463">
        <f>Source!X597</f>
        <v>241.54</v>
      </c>
      <c r="S463">
        <f>ROUND((Source!CA597/100)*ROUND((Source!AF597*Source!AV597)*Source!I597, 2), 2)</f>
        <v>34.51</v>
      </c>
      <c r="T463">
        <f>Source!Y597</f>
        <v>34.51</v>
      </c>
      <c r="U463">
        <f>ROUND((175/100)*ROUND((Source!AE597*Source!AV597)*Source!I597, 2), 2)</f>
        <v>0</v>
      </c>
      <c r="V463">
        <f>ROUND((108/100)*ROUND(Source!CS597*Source!I597, 2), 2)</f>
        <v>0</v>
      </c>
    </row>
    <row r="464" spans="1:22" ht="14.25" x14ac:dyDescent="0.2">
      <c r="A464" s="18"/>
      <c r="B464" s="18"/>
      <c r="C464" s="18"/>
      <c r="D464" s="18" t="s">
        <v>738</v>
      </c>
      <c r="E464" s="19"/>
      <c r="F464" s="9"/>
      <c r="G464" s="21">
        <f>Source!AO597</f>
        <v>172.53</v>
      </c>
      <c r="H464" s="20" t="str">
        <f>Source!DG597</f>
        <v/>
      </c>
      <c r="I464" s="9">
        <f>Source!AV597</f>
        <v>1</v>
      </c>
      <c r="J464" s="9">
        <f>IF(Source!BA597&lt;&gt; 0, Source!BA597, 1)</f>
        <v>1</v>
      </c>
      <c r="K464" s="21">
        <f>Source!S597</f>
        <v>345.06</v>
      </c>
      <c r="L464" s="21"/>
    </row>
    <row r="465" spans="1:22" ht="14.25" x14ac:dyDescent="0.2">
      <c r="A465" s="18"/>
      <c r="B465" s="18"/>
      <c r="C465" s="18"/>
      <c r="D465" s="18" t="s">
        <v>741</v>
      </c>
      <c r="E465" s="19"/>
      <c r="F465" s="9"/>
      <c r="G465" s="21">
        <f>Source!AL597</f>
        <v>45.88</v>
      </c>
      <c r="H465" s="20" t="str">
        <f>Source!DD597</f>
        <v/>
      </c>
      <c r="I465" s="9">
        <f>Source!AW597</f>
        <v>1</v>
      </c>
      <c r="J465" s="9">
        <f>IF(Source!BC597&lt;&gt; 0, Source!BC597, 1)</f>
        <v>1</v>
      </c>
      <c r="K465" s="21">
        <f>Source!P597</f>
        <v>91.76</v>
      </c>
      <c r="L465" s="21"/>
    </row>
    <row r="466" spans="1:22" ht="14.25" x14ac:dyDescent="0.2">
      <c r="A466" s="18"/>
      <c r="B466" s="18"/>
      <c r="C466" s="18"/>
      <c r="D466" s="18" t="s">
        <v>742</v>
      </c>
      <c r="E466" s="19" t="s">
        <v>743</v>
      </c>
      <c r="F466" s="9">
        <f>Source!AT597</f>
        <v>70</v>
      </c>
      <c r="G466" s="21"/>
      <c r="H466" s="20"/>
      <c r="I466" s="9"/>
      <c r="J466" s="9"/>
      <c r="K466" s="21">
        <f>SUM(R463:R465)</f>
        <v>241.54</v>
      </c>
      <c r="L466" s="21"/>
    </row>
    <row r="467" spans="1:22" ht="14.25" x14ac:dyDescent="0.2">
      <c r="A467" s="18"/>
      <c r="B467" s="18"/>
      <c r="C467" s="18"/>
      <c r="D467" s="18" t="s">
        <v>744</v>
      </c>
      <c r="E467" s="19" t="s">
        <v>743</v>
      </c>
      <c r="F467" s="9">
        <f>Source!AU597</f>
        <v>10</v>
      </c>
      <c r="G467" s="21"/>
      <c r="H467" s="20"/>
      <c r="I467" s="9"/>
      <c r="J467" s="9"/>
      <c r="K467" s="21">
        <f>SUM(T463:T466)</f>
        <v>34.51</v>
      </c>
      <c r="L467" s="21"/>
    </row>
    <row r="468" spans="1:22" ht="14.25" x14ac:dyDescent="0.2">
      <c r="A468" s="18"/>
      <c r="B468" s="18"/>
      <c r="C468" s="18"/>
      <c r="D468" s="18" t="s">
        <v>746</v>
      </c>
      <c r="E468" s="19" t="s">
        <v>747</v>
      </c>
      <c r="F468" s="9">
        <f>Source!AQ597</f>
        <v>0.26</v>
      </c>
      <c r="G468" s="21"/>
      <c r="H468" s="20" t="str">
        <f>Source!DI597</f>
        <v/>
      </c>
      <c r="I468" s="9">
        <f>Source!AV597</f>
        <v>1</v>
      </c>
      <c r="J468" s="9"/>
      <c r="K468" s="21"/>
      <c r="L468" s="21">
        <f>Source!U597</f>
        <v>0.52</v>
      </c>
    </row>
    <row r="469" spans="1:22" ht="15" x14ac:dyDescent="0.25">
      <c r="A469" s="26"/>
      <c r="B469" s="26"/>
      <c r="C469" s="26"/>
      <c r="D469" s="26"/>
      <c r="E469" s="26"/>
      <c r="F469" s="26"/>
      <c r="G469" s="26"/>
      <c r="H469" s="26"/>
      <c r="I469" s="26"/>
      <c r="J469" s="54">
        <f>K464+K465+K466+K467</f>
        <v>712.87</v>
      </c>
      <c r="K469" s="54"/>
      <c r="L469" s="27">
        <f>IF(Source!I597&lt;&gt;0, ROUND(J469/Source!I597, 2), 0)</f>
        <v>356.44</v>
      </c>
      <c r="P469" s="24">
        <f>J469</f>
        <v>712.87</v>
      </c>
    </row>
    <row r="470" spans="1:22" ht="71.25" x14ac:dyDescent="0.2">
      <c r="A470" s="18">
        <v>47</v>
      </c>
      <c r="B470" s="18">
        <v>47</v>
      </c>
      <c r="C470" s="18" t="str">
        <f>Source!F598</f>
        <v>1.22-2203-104-11/1</v>
      </c>
      <c r="D470" s="18" t="str">
        <f>Source!G598</f>
        <v>Техническое обслуживание приборов системы охранно-пожарной сигнализации на базе оборудования С2000, блок сигнально-пусковой С2000-СП4 - годовое</v>
      </c>
      <c r="E470" s="19" t="str">
        <f>Source!H598</f>
        <v>шт.</v>
      </c>
      <c r="F470" s="9">
        <f>Source!I598</f>
        <v>2</v>
      </c>
      <c r="G470" s="21"/>
      <c r="H470" s="20"/>
      <c r="I470" s="9"/>
      <c r="J470" s="9"/>
      <c r="K470" s="21"/>
      <c r="L470" s="21"/>
      <c r="Q470">
        <f>ROUND((Source!BZ598/100)*ROUND((Source!AF598*Source!AV598)*Source!I598, 2), 2)</f>
        <v>241.54</v>
      </c>
      <c r="R470">
        <f>Source!X598</f>
        <v>241.54</v>
      </c>
      <c r="S470">
        <f>ROUND((Source!CA598/100)*ROUND((Source!AF598*Source!AV598)*Source!I598, 2), 2)</f>
        <v>34.51</v>
      </c>
      <c r="T470">
        <f>Source!Y598</f>
        <v>34.51</v>
      </c>
      <c r="U470">
        <f>ROUND((175/100)*ROUND((Source!AE598*Source!AV598)*Source!I598, 2), 2)</f>
        <v>0</v>
      </c>
      <c r="V470">
        <f>ROUND((108/100)*ROUND(Source!CS598*Source!I598, 2), 2)</f>
        <v>0</v>
      </c>
    </row>
    <row r="471" spans="1:22" ht="14.25" x14ac:dyDescent="0.2">
      <c r="A471" s="18"/>
      <c r="B471" s="18"/>
      <c r="C471" s="18"/>
      <c r="D471" s="18" t="s">
        <v>738</v>
      </c>
      <c r="E471" s="19"/>
      <c r="F471" s="9"/>
      <c r="G471" s="21">
        <f>Source!AO598</f>
        <v>172.53</v>
      </c>
      <c r="H471" s="20" t="str">
        <f>Source!DG598</f>
        <v/>
      </c>
      <c r="I471" s="9">
        <f>Source!AV598</f>
        <v>1</v>
      </c>
      <c r="J471" s="9">
        <f>IF(Source!BA598&lt;&gt; 0, Source!BA598, 1)</f>
        <v>1</v>
      </c>
      <c r="K471" s="21">
        <f>Source!S598</f>
        <v>345.06</v>
      </c>
      <c r="L471" s="21"/>
    </row>
    <row r="472" spans="1:22" ht="14.25" x14ac:dyDescent="0.2">
      <c r="A472" s="18"/>
      <c r="B472" s="18"/>
      <c r="C472" s="18"/>
      <c r="D472" s="18" t="s">
        <v>741</v>
      </c>
      <c r="E472" s="19"/>
      <c r="F472" s="9"/>
      <c r="G472" s="21">
        <f>Source!AL598</f>
        <v>61.08</v>
      </c>
      <c r="H472" s="20" t="str">
        <f>Source!DD598</f>
        <v/>
      </c>
      <c r="I472" s="9">
        <f>Source!AW598</f>
        <v>1</v>
      </c>
      <c r="J472" s="9">
        <f>IF(Source!BC598&lt;&gt; 0, Source!BC598, 1)</f>
        <v>1</v>
      </c>
      <c r="K472" s="21">
        <f>Source!P598</f>
        <v>122.16</v>
      </c>
      <c r="L472" s="21"/>
    </row>
    <row r="473" spans="1:22" ht="14.25" x14ac:dyDescent="0.2">
      <c r="A473" s="18"/>
      <c r="B473" s="18"/>
      <c r="C473" s="18"/>
      <c r="D473" s="18" t="s">
        <v>742</v>
      </c>
      <c r="E473" s="19" t="s">
        <v>743</v>
      </c>
      <c r="F473" s="9">
        <f>Source!AT598</f>
        <v>70</v>
      </c>
      <c r="G473" s="21"/>
      <c r="H473" s="20"/>
      <c r="I473" s="9"/>
      <c r="J473" s="9"/>
      <c r="K473" s="21">
        <f>SUM(R470:R472)</f>
        <v>241.54</v>
      </c>
      <c r="L473" s="21"/>
    </row>
    <row r="474" spans="1:22" ht="14.25" x14ac:dyDescent="0.2">
      <c r="A474" s="18"/>
      <c r="B474" s="18"/>
      <c r="C474" s="18"/>
      <c r="D474" s="18" t="s">
        <v>744</v>
      </c>
      <c r="E474" s="19" t="s">
        <v>743</v>
      </c>
      <c r="F474" s="9">
        <f>Source!AU598</f>
        <v>10</v>
      </c>
      <c r="G474" s="21"/>
      <c r="H474" s="20"/>
      <c r="I474" s="9"/>
      <c r="J474" s="9"/>
      <c r="K474" s="21">
        <f>SUM(T470:T473)</f>
        <v>34.51</v>
      </c>
      <c r="L474" s="21"/>
    </row>
    <row r="475" spans="1:22" ht="14.25" x14ac:dyDescent="0.2">
      <c r="A475" s="18"/>
      <c r="B475" s="18"/>
      <c r="C475" s="18"/>
      <c r="D475" s="18" t="s">
        <v>746</v>
      </c>
      <c r="E475" s="19" t="s">
        <v>747</v>
      </c>
      <c r="F475" s="9">
        <f>Source!AQ598</f>
        <v>0.26</v>
      </c>
      <c r="G475" s="21"/>
      <c r="H475" s="20" t="str">
        <f>Source!DI598</f>
        <v/>
      </c>
      <c r="I475" s="9">
        <f>Source!AV598</f>
        <v>1</v>
      </c>
      <c r="J475" s="9"/>
      <c r="K475" s="21"/>
      <c r="L475" s="21">
        <f>Source!U598</f>
        <v>0.52</v>
      </c>
    </row>
    <row r="476" spans="1:22" ht="15" x14ac:dyDescent="0.25">
      <c r="A476" s="26"/>
      <c r="B476" s="26"/>
      <c r="C476" s="26"/>
      <c r="D476" s="26"/>
      <c r="E476" s="26"/>
      <c r="F476" s="26"/>
      <c r="G476" s="26"/>
      <c r="H476" s="26"/>
      <c r="I476" s="26"/>
      <c r="J476" s="54">
        <f>K471+K472+K473+K474</f>
        <v>743.27</v>
      </c>
      <c r="K476" s="54"/>
      <c r="L476" s="27">
        <f>IF(Source!I598&lt;&gt;0, ROUND(J476/Source!I598, 2), 0)</f>
        <v>371.64</v>
      </c>
      <c r="P476" s="24">
        <f>J476</f>
        <v>743.27</v>
      </c>
    </row>
    <row r="477" spans="1:22" ht="57" x14ac:dyDescent="0.2">
      <c r="A477" s="18">
        <v>48</v>
      </c>
      <c r="B477" s="18">
        <v>48</v>
      </c>
      <c r="C477" s="18" t="str">
        <f>Source!F600</f>
        <v>3.1-2203-7-1/1</v>
      </c>
      <c r="D477" s="18" t="str">
        <f>Source!G600</f>
        <v>Техническое обслуживание трансляционного радиоузла "CUP12.1" / Радиопередатчик извещений  KP electronic systems LT</v>
      </c>
      <c r="E477" s="19" t="str">
        <f>Source!H600</f>
        <v>шт.</v>
      </c>
      <c r="F477" s="9">
        <f>Source!I600</f>
        <v>2</v>
      </c>
      <c r="G477" s="21"/>
      <c r="H477" s="20"/>
      <c r="I477" s="9"/>
      <c r="J477" s="9"/>
      <c r="K477" s="21"/>
      <c r="L477" s="21"/>
      <c r="Q477">
        <f>ROUND((Source!BZ600/100)*ROUND((Source!AF600*Source!AV600)*Source!I600, 2), 2)</f>
        <v>953.78</v>
      </c>
      <c r="R477">
        <f>Source!X600</f>
        <v>953.78</v>
      </c>
      <c r="S477">
        <f>ROUND((Source!CA600/100)*ROUND((Source!AF600*Source!AV600)*Source!I600, 2), 2)</f>
        <v>136.25</v>
      </c>
      <c r="T477">
        <f>Source!Y600</f>
        <v>136.25</v>
      </c>
      <c r="U477">
        <f>ROUND((175/100)*ROUND((Source!AE600*Source!AV600)*Source!I600, 2), 2)</f>
        <v>346.99</v>
      </c>
      <c r="V477">
        <f>ROUND((108/100)*ROUND(Source!CS600*Source!I600, 2), 2)</f>
        <v>214.14</v>
      </c>
    </row>
    <row r="478" spans="1:22" ht="14.25" x14ac:dyDescent="0.2">
      <c r="A478" s="18"/>
      <c r="B478" s="18"/>
      <c r="C478" s="18"/>
      <c r="D478" s="18" t="s">
        <v>738</v>
      </c>
      <c r="E478" s="19"/>
      <c r="F478" s="9"/>
      <c r="G478" s="21">
        <f>Source!AO600</f>
        <v>681.27</v>
      </c>
      <c r="H478" s="20" t="str">
        <f>Source!DG600</f>
        <v/>
      </c>
      <c r="I478" s="9">
        <f>Source!AV600</f>
        <v>1</v>
      </c>
      <c r="J478" s="9">
        <f>IF(Source!BA600&lt;&gt; 0, Source!BA600, 1)</f>
        <v>1</v>
      </c>
      <c r="K478" s="21">
        <f>Source!S600</f>
        <v>1362.54</v>
      </c>
      <c r="L478" s="21"/>
    </row>
    <row r="479" spans="1:22" ht="14.25" x14ac:dyDescent="0.2">
      <c r="A479" s="18"/>
      <c r="B479" s="18"/>
      <c r="C479" s="18"/>
      <c r="D479" s="18" t="s">
        <v>739</v>
      </c>
      <c r="E479" s="19"/>
      <c r="F479" s="9"/>
      <c r="G479" s="21">
        <f>Source!AM600</f>
        <v>156.36000000000001</v>
      </c>
      <c r="H479" s="20" t="str">
        <f>Source!DE600</f>
        <v/>
      </c>
      <c r="I479" s="9">
        <f>Source!AV600</f>
        <v>1</v>
      </c>
      <c r="J479" s="9">
        <f>IF(Source!BB600&lt;&gt; 0, Source!BB600, 1)</f>
        <v>1</v>
      </c>
      <c r="K479" s="21">
        <f>Source!Q600</f>
        <v>312.72000000000003</v>
      </c>
      <c r="L479" s="21"/>
    </row>
    <row r="480" spans="1:22" ht="14.25" x14ac:dyDescent="0.2">
      <c r="A480" s="18"/>
      <c r="B480" s="18"/>
      <c r="C480" s="18"/>
      <c r="D480" s="18" t="s">
        <v>740</v>
      </c>
      <c r="E480" s="19"/>
      <c r="F480" s="9"/>
      <c r="G480" s="21">
        <f>Source!AN600</f>
        <v>99.14</v>
      </c>
      <c r="H480" s="20" t="str">
        <f>Source!DF600</f>
        <v/>
      </c>
      <c r="I480" s="9">
        <f>Source!AV600</f>
        <v>1</v>
      </c>
      <c r="J480" s="9">
        <f>IF(Source!BS600&lt;&gt; 0, Source!BS600, 1)</f>
        <v>1</v>
      </c>
      <c r="K480" s="23">
        <f>Source!R600</f>
        <v>198.28</v>
      </c>
      <c r="L480" s="21"/>
    </row>
    <row r="481" spans="1:22" ht="14.25" x14ac:dyDescent="0.2">
      <c r="A481" s="18"/>
      <c r="B481" s="18"/>
      <c r="C481" s="18"/>
      <c r="D481" s="18" t="s">
        <v>741</v>
      </c>
      <c r="E481" s="19"/>
      <c r="F481" s="9"/>
      <c r="G481" s="21">
        <f>Source!AL600</f>
        <v>1.01</v>
      </c>
      <c r="H481" s="20" t="str">
        <f>Source!DD600</f>
        <v/>
      </c>
      <c r="I481" s="9">
        <f>Source!AW600</f>
        <v>1</v>
      </c>
      <c r="J481" s="9">
        <f>IF(Source!BC600&lt;&gt; 0, Source!BC600, 1)</f>
        <v>1</v>
      </c>
      <c r="K481" s="21">
        <f>Source!P600</f>
        <v>2.02</v>
      </c>
      <c r="L481" s="21"/>
    </row>
    <row r="482" spans="1:22" ht="14.25" x14ac:dyDescent="0.2">
      <c r="A482" s="18"/>
      <c r="B482" s="18"/>
      <c r="C482" s="18"/>
      <c r="D482" s="18" t="s">
        <v>742</v>
      </c>
      <c r="E482" s="19" t="s">
        <v>743</v>
      </c>
      <c r="F482" s="9">
        <f>Source!AT600</f>
        <v>70</v>
      </c>
      <c r="G482" s="21"/>
      <c r="H482" s="20"/>
      <c r="I482" s="9"/>
      <c r="J482" s="9"/>
      <c r="K482" s="21">
        <f>SUM(R477:R481)</f>
        <v>953.78</v>
      </c>
      <c r="L482" s="21"/>
    </row>
    <row r="483" spans="1:22" ht="14.25" x14ac:dyDescent="0.2">
      <c r="A483" s="18"/>
      <c r="B483" s="18"/>
      <c r="C483" s="18"/>
      <c r="D483" s="18" t="s">
        <v>744</v>
      </c>
      <c r="E483" s="19" t="s">
        <v>743</v>
      </c>
      <c r="F483" s="9">
        <f>Source!AU600</f>
        <v>10</v>
      </c>
      <c r="G483" s="21"/>
      <c r="H483" s="20"/>
      <c r="I483" s="9"/>
      <c r="J483" s="9"/>
      <c r="K483" s="21">
        <f>SUM(T477:T482)</f>
        <v>136.25</v>
      </c>
      <c r="L483" s="21"/>
    </row>
    <row r="484" spans="1:22" ht="14.25" x14ac:dyDescent="0.2">
      <c r="A484" s="18"/>
      <c r="B484" s="18"/>
      <c r="C484" s="18"/>
      <c r="D484" s="18" t="s">
        <v>745</v>
      </c>
      <c r="E484" s="19" t="s">
        <v>743</v>
      </c>
      <c r="F484" s="9">
        <f>108</f>
        <v>108</v>
      </c>
      <c r="G484" s="21"/>
      <c r="H484" s="20"/>
      <c r="I484" s="9"/>
      <c r="J484" s="9"/>
      <c r="K484" s="21">
        <f>SUM(V477:V483)</f>
        <v>214.14</v>
      </c>
      <c r="L484" s="21"/>
    </row>
    <row r="485" spans="1:22" ht="14.25" x14ac:dyDescent="0.2">
      <c r="A485" s="18"/>
      <c r="B485" s="18"/>
      <c r="C485" s="18"/>
      <c r="D485" s="18" t="s">
        <v>746</v>
      </c>
      <c r="E485" s="19" t="s">
        <v>747</v>
      </c>
      <c r="F485" s="9">
        <f>Source!AQ600</f>
        <v>0.96</v>
      </c>
      <c r="G485" s="21"/>
      <c r="H485" s="20" t="str">
        <f>Source!DI600</f>
        <v/>
      </c>
      <c r="I485" s="9">
        <f>Source!AV600</f>
        <v>1</v>
      </c>
      <c r="J485" s="9"/>
      <c r="K485" s="21"/>
      <c r="L485" s="21">
        <f>Source!U600</f>
        <v>1.92</v>
      </c>
    </row>
    <row r="486" spans="1:22" ht="15" x14ac:dyDescent="0.25">
      <c r="A486" s="26"/>
      <c r="B486" s="26"/>
      <c r="C486" s="26"/>
      <c r="D486" s="26"/>
      <c r="E486" s="26"/>
      <c r="F486" s="26"/>
      <c r="G486" s="26"/>
      <c r="H486" s="26"/>
      <c r="I486" s="26"/>
      <c r="J486" s="54">
        <f>K478+K479+K481+K482+K483+K484</f>
        <v>2981.45</v>
      </c>
      <c r="K486" s="54"/>
      <c r="L486" s="27">
        <f>IF(Source!I600&lt;&gt;0, ROUND(J486/Source!I600, 2), 0)</f>
        <v>1490.73</v>
      </c>
      <c r="P486" s="24">
        <f>J486</f>
        <v>2981.45</v>
      </c>
    </row>
    <row r="487" spans="1:22" ht="28.5" x14ac:dyDescent="0.2">
      <c r="A487" s="18">
        <v>49</v>
      </c>
      <c r="B487" s="18">
        <v>49</v>
      </c>
      <c r="C487" s="18" t="str">
        <f>Source!F602</f>
        <v>1.22-2103-2-1/1</v>
      </c>
      <c r="D487" s="18" t="str">
        <f>Source!G602</f>
        <v>Техническое обслуживание сетевой линии связи</v>
      </c>
      <c r="E487" s="19" t="str">
        <f>Source!H602</f>
        <v>100 м</v>
      </c>
      <c r="F487" s="9">
        <f>Source!I602</f>
        <v>0.12</v>
      </c>
      <c r="G487" s="21"/>
      <c r="H487" s="20"/>
      <c r="I487" s="9"/>
      <c r="J487" s="9"/>
      <c r="K487" s="21"/>
      <c r="L487" s="21"/>
      <c r="Q487">
        <f>ROUND((Source!BZ602/100)*ROUND((Source!AF602*Source!AV602)*Source!I602, 2), 2)</f>
        <v>41.73</v>
      </c>
      <c r="R487">
        <f>Source!X602</f>
        <v>41.73</v>
      </c>
      <c r="S487">
        <f>ROUND((Source!CA602/100)*ROUND((Source!AF602*Source!AV602)*Source!I602, 2), 2)</f>
        <v>5.96</v>
      </c>
      <c r="T487">
        <f>Source!Y602</f>
        <v>5.96</v>
      </c>
      <c r="U487">
        <f>ROUND((175/100)*ROUND((Source!AE602*Source!AV602)*Source!I602, 2), 2)</f>
        <v>0</v>
      </c>
      <c r="V487">
        <f>ROUND((108/100)*ROUND(Source!CS602*Source!I602, 2), 2)</f>
        <v>0</v>
      </c>
    </row>
    <row r="488" spans="1:22" x14ac:dyDescent="0.2">
      <c r="D488" s="22" t="str">
        <f>"Объем: "&amp;Source!I602&amp;"=(100+"&amp;"20)*"&amp;"0,1/"&amp;"100"</f>
        <v>Объем: 0,12=(100+20)*0,1/100</v>
      </c>
    </row>
    <row r="489" spans="1:22" ht="14.25" x14ac:dyDescent="0.2">
      <c r="A489" s="18"/>
      <c r="B489" s="18"/>
      <c r="C489" s="18"/>
      <c r="D489" s="18" t="s">
        <v>738</v>
      </c>
      <c r="E489" s="19"/>
      <c r="F489" s="9"/>
      <c r="G489" s="21">
        <f>Source!AO602</f>
        <v>496.76</v>
      </c>
      <c r="H489" s="20" t="str">
        <f>Source!DG602</f>
        <v/>
      </c>
      <c r="I489" s="9">
        <f>Source!AV602</f>
        <v>1</v>
      </c>
      <c r="J489" s="9">
        <f>IF(Source!BA602&lt;&gt; 0, Source!BA602, 1)</f>
        <v>1</v>
      </c>
      <c r="K489" s="21">
        <f>Source!S602</f>
        <v>59.61</v>
      </c>
      <c r="L489" s="21"/>
    </row>
    <row r="490" spans="1:22" ht="14.25" x14ac:dyDescent="0.2">
      <c r="A490" s="18"/>
      <c r="B490" s="18"/>
      <c r="C490" s="18"/>
      <c r="D490" s="18" t="s">
        <v>742</v>
      </c>
      <c r="E490" s="19" t="s">
        <v>743</v>
      </c>
      <c r="F490" s="9">
        <f>Source!AT602</f>
        <v>70</v>
      </c>
      <c r="G490" s="21"/>
      <c r="H490" s="20"/>
      <c r="I490" s="9"/>
      <c r="J490" s="9"/>
      <c r="K490" s="21">
        <f>SUM(R487:R489)</f>
        <v>41.73</v>
      </c>
      <c r="L490" s="21"/>
    </row>
    <row r="491" spans="1:22" ht="14.25" x14ac:dyDescent="0.2">
      <c r="A491" s="18"/>
      <c r="B491" s="18"/>
      <c r="C491" s="18"/>
      <c r="D491" s="18" t="s">
        <v>744</v>
      </c>
      <c r="E491" s="19" t="s">
        <v>743</v>
      </c>
      <c r="F491" s="9">
        <f>Source!AU602</f>
        <v>10</v>
      </c>
      <c r="G491" s="21"/>
      <c r="H491" s="20"/>
      <c r="I491" s="9"/>
      <c r="J491" s="9"/>
      <c r="K491" s="21">
        <f>SUM(T487:T490)</f>
        <v>5.96</v>
      </c>
      <c r="L491" s="21"/>
    </row>
    <row r="492" spans="1:22" ht="14.25" x14ac:dyDescent="0.2">
      <c r="A492" s="18"/>
      <c r="B492" s="18"/>
      <c r="C492" s="18"/>
      <c r="D492" s="18" t="s">
        <v>746</v>
      </c>
      <c r="E492" s="19" t="s">
        <v>747</v>
      </c>
      <c r="F492" s="9">
        <f>Source!AQ602</f>
        <v>0.7</v>
      </c>
      <c r="G492" s="21"/>
      <c r="H492" s="20" t="str">
        <f>Source!DI602</f>
        <v/>
      </c>
      <c r="I492" s="9">
        <f>Source!AV602</f>
        <v>1</v>
      </c>
      <c r="J492" s="9"/>
      <c r="K492" s="21"/>
      <c r="L492" s="21">
        <f>Source!U602</f>
        <v>8.3999999999999991E-2</v>
      </c>
    </row>
    <row r="493" spans="1:22" ht="15" x14ac:dyDescent="0.25">
      <c r="A493" s="26"/>
      <c r="B493" s="26"/>
      <c r="C493" s="26"/>
      <c r="D493" s="26"/>
      <c r="E493" s="26"/>
      <c r="F493" s="26"/>
      <c r="G493" s="26"/>
      <c r="H493" s="26"/>
      <c r="I493" s="26"/>
      <c r="J493" s="54">
        <f>K489+K490+K491</f>
        <v>107.3</v>
      </c>
      <c r="K493" s="54"/>
      <c r="L493" s="27">
        <f>IF(Source!I602&lt;&gt;0, ROUND(J493/Source!I602, 2), 0)</f>
        <v>894.17</v>
      </c>
      <c r="P493" s="24">
        <f>J493</f>
        <v>107.3</v>
      </c>
    </row>
    <row r="495" spans="1:22" ht="15" x14ac:dyDescent="0.25">
      <c r="A495" s="59" t="str">
        <f>CONCATENATE("Итого по подразделу: ",IF(Source!G604&lt;&gt;"Новый подраздел", Source!G604, ""))</f>
        <v>Итого по подразделу: Система охранной сигнализации</v>
      </c>
      <c r="B495" s="59"/>
      <c r="C495" s="59"/>
      <c r="D495" s="59"/>
      <c r="E495" s="59"/>
      <c r="F495" s="59"/>
      <c r="G495" s="59"/>
      <c r="H495" s="59"/>
      <c r="I495" s="59"/>
      <c r="J495" s="57">
        <f>SUM(P402:P494)</f>
        <v>66183.08</v>
      </c>
      <c r="K495" s="58"/>
      <c r="L495" s="28"/>
    </row>
    <row r="498" spans="1:22" ht="16.5" x14ac:dyDescent="0.25">
      <c r="A498" s="56" t="str">
        <f>CONCATENATE("Подраздел: ",IF(Source!G634&lt;&gt;"Новый подраздел", Source!G634, ""))</f>
        <v>Подраздел: Система охранного телевидения</v>
      </c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</row>
    <row r="499" spans="1:22" ht="85.5" x14ac:dyDescent="0.2">
      <c r="A499" s="18">
        <v>50</v>
      </c>
      <c r="B499" s="18">
        <v>50</v>
      </c>
      <c r="C499" s="18" t="str">
        <f>Source!F638</f>
        <v>1.23-2303-5-1/1</v>
      </c>
      <c r="D499" s="18" t="str">
        <f>Source!G638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</v>
      </c>
      <c r="E499" s="19" t="str">
        <f>Source!H638</f>
        <v>шт.</v>
      </c>
      <c r="F499" s="9">
        <f>Source!I638</f>
        <v>1</v>
      </c>
      <c r="G499" s="21"/>
      <c r="H499" s="20"/>
      <c r="I499" s="9"/>
      <c r="J499" s="9"/>
      <c r="K499" s="21"/>
      <c r="L499" s="21"/>
      <c r="Q499">
        <f>ROUND((Source!BZ638/100)*ROUND((Source!AF638*Source!AV638)*Source!I638, 2), 2)</f>
        <v>1142.04</v>
      </c>
      <c r="R499">
        <f>Source!X638</f>
        <v>1142.04</v>
      </c>
      <c r="S499">
        <f>ROUND((Source!CA638/100)*ROUND((Source!AF638*Source!AV638)*Source!I638, 2), 2)</f>
        <v>163.15</v>
      </c>
      <c r="T499">
        <f>Source!Y638</f>
        <v>163.15</v>
      </c>
      <c r="U499">
        <f>ROUND((175/100)*ROUND((Source!AE638*Source!AV638)*Source!I638, 2), 2)</f>
        <v>0</v>
      </c>
      <c r="V499">
        <f>ROUND((108/100)*ROUND(Source!CS638*Source!I638, 2), 2)</f>
        <v>0</v>
      </c>
    </row>
    <row r="500" spans="1:22" ht="14.25" x14ac:dyDescent="0.2">
      <c r="A500" s="18"/>
      <c r="B500" s="18"/>
      <c r="C500" s="18"/>
      <c r="D500" s="18" t="s">
        <v>738</v>
      </c>
      <c r="E500" s="19"/>
      <c r="F500" s="9"/>
      <c r="G500" s="21">
        <f>Source!AO638</f>
        <v>815.74</v>
      </c>
      <c r="H500" s="20" t="str">
        <f>Source!DG638</f>
        <v>*2</v>
      </c>
      <c r="I500" s="9">
        <f>Source!AV638</f>
        <v>1</v>
      </c>
      <c r="J500" s="9">
        <f>IF(Source!BA638&lt;&gt; 0, Source!BA638, 1)</f>
        <v>1</v>
      </c>
      <c r="K500" s="21">
        <f>Source!S638</f>
        <v>1631.48</v>
      </c>
      <c r="L500" s="21"/>
    </row>
    <row r="501" spans="1:22" ht="14.25" x14ac:dyDescent="0.2">
      <c r="A501" s="18"/>
      <c r="B501" s="18"/>
      <c r="C501" s="18"/>
      <c r="D501" s="18" t="s">
        <v>742</v>
      </c>
      <c r="E501" s="19" t="s">
        <v>743</v>
      </c>
      <c r="F501" s="9">
        <f>Source!AT638</f>
        <v>70</v>
      </c>
      <c r="G501" s="21"/>
      <c r="H501" s="20"/>
      <c r="I501" s="9"/>
      <c r="J501" s="9"/>
      <c r="K501" s="21">
        <f>SUM(R499:R500)</f>
        <v>1142.04</v>
      </c>
      <c r="L501" s="21"/>
    </row>
    <row r="502" spans="1:22" ht="14.25" x14ac:dyDescent="0.2">
      <c r="A502" s="18"/>
      <c r="B502" s="18"/>
      <c r="C502" s="18"/>
      <c r="D502" s="18" t="s">
        <v>744</v>
      </c>
      <c r="E502" s="19" t="s">
        <v>743</v>
      </c>
      <c r="F502" s="9">
        <f>Source!AU638</f>
        <v>10</v>
      </c>
      <c r="G502" s="21"/>
      <c r="H502" s="20"/>
      <c r="I502" s="9"/>
      <c r="J502" s="9"/>
      <c r="K502" s="21">
        <f>SUM(T499:T501)</f>
        <v>163.15</v>
      </c>
      <c r="L502" s="21"/>
    </row>
    <row r="503" spans="1:22" ht="14.25" x14ac:dyDescent="0.2">
      <c r="A503" s="18"/>
      <c r="B503" s="18"/>
      <c r="C503" s="18"/>
      <c r="D503" s="18" t="s">
        <v>746</v>
      </c>
      <c r="E503" s="19" t="s">
        <v>747</v>
      </c>
      <c r="F503" s="9">
        <f>Source!AQ638</f>
        <v>1.06</v>
      </c>
      <c r="G503" s="21"/>
      <c r="H503" s="20" t="str">
        <f>Source!DI638</f>
        <v>*2</v>
      </c>
      <c r="I503" s="9">
        <f>Source!AV638</f>
        <v>1</v>
      </c>
      <c r="J503" s="9"/>
      <c r="K503" s="21"/>
      <c r="L503" s="21">
        <f>Source!U638</f>
        <v>2.12</v>
      </c>
    </row>
    <row r="504" spans="1:22" ht="15" x14ac:dyDescent="0.25">
      <c r="A504" s="26"/>
      <c r="B504" s="26"/>
      <c r="C504" s="26"/>
      <c r="D504" s="26"/>
      <c r="E504" s="26"/>
      <c r="F504" s="26"/>
      <c r="G504" s="26"/>
      <c r="H504" s="26"/>
      <c r="I504" s="26"/>
      <c r="J504" s="54">
        <f>K500+K501+K502</f>
        <v>2936.67</v>
      </c>
      <c r="K504" s="54"/>
      <c r="L504" s="27">
        <f>IF(Source!I638&lt;&gt;0, ROUND(J504/Source!I638, 2), 0)</f>
        <v>2936.67</v>
      </c>
      <c r="P504" s="24">
        <f>J504</f>
        <v>2936.67</v>
      </c>
    </row>
    <row r="505" spans="1:22" ht="42.75" x14ac:dyDescent="0.2">
      <c r="A505" s="18">
        <v>51</v>
      </c>
      <c r="B505" s="18">
        <v>51</v>
      </c>
      <c r="C505" s="18" t="str">
        <f>Source!F640</f>
        <v>2.14-3803-3-1/1</v>
      </c>
      <c r="D505" s="18" t="str">
        <f>Source!G640</f>
        <v>Техническое обслуживание цифрового видеорегистратора (без стоимости видеорегистратора)</v>
      </c>
      <c r="E505" s="19" t="str">
        <f>Source!H640</f>
        <v>шт.</v>
      </c>
      <c r="F505" s="9">
        <f>Source!I640</f>
        <v>1</v>
      </c>
      <c r="G505" s="21"/>
      <c r="H505" s="20"/>
      <c r="I505" s="9"/>
      <c r="J505" s="9"/>
      <c r="K505" s="21"/>
      <c r="L505" s="21"/>
      <c r="Q505">
        <f>ROUND((Source!BZ640/100)*ROUND((Source!AF640*Source!AV640)*Source!I640, 2), 2)</f>
        <v>884.24</v>
      </c>
      <c r="R505">
        <f>Source!X640</f>
        <v>884.24</v>
      </c>
      <c r="S505">
        <f>ROUND((Source!CA640/100)*ROUND((Source!AF640*Source!AV640)*Source!I640, 2), 2)</f>
        <v>126.32</v>
      </c>
      <c r="T505">
        <f>Source!Y640</f>
        <v>126.32</v>
      </c>
      <c r="U505">
        <f>ROUND((175/100)*ROUND((Source!AE640*Source!AV640)*Source!I640, 2), 2)</f>
        <v>318.08</v>
      </c>
      <c r="V505">
        <f>ROUND((108/100)*ROUND(Source!CS640*Source!I640, 2), 2)</f>
        <v>196.3</v>
      </c>
    </row>
    <row r="506" spans="1:22" ht="14.25" x14ac:dyDescent="0.2">
      <c r="A506" s="18"/>
      <c r="B506" s="18"/>
      <c r="C506" s="18"/>
      <c r="D506" s="18" t="s">
        <v>738</v>
      </c>
      <c r="E506" s="19"/>
      <c r="F506" s="9"/>
      <c r="G506" s="21">
        <f>Source!AO640</f>
        <v>631.6</v>
      </c>
      <c r="H506" s="20" t="str">
        <f>Source!DG640</f>
        <v>*2</v>
      </c>
      <c r="I506" s="9">
        <f>Source!AV640</f>
        <v>1</v>
      </c>
      <c r="J506" s="9">
        <f>IF(Source!BA640&lt;&gt; 0, Source!BA640, 1)</f>
        <v>1</v>
      </c>
      <c r="K506" s="21">
        <f>Source!S640</f>
        <v>1263.2</v>
      </c>
      <c r="L506" s="21"/>
    </row>
    <row r="507" spans="1:22" ht="14.25" x14ac:dyDescent="0.2">
      <c r="A507" s="18"/>
      <c r="B507" s="18"/>
      <c r="C507" s="18"/>
      <c r="D507" s="18" t="s">
        <v>739</v>
      </c>
      <c r="E507" s="19"/>
      <c r="F507" s="9"/>
      <c r="G507" s="21">
        <f>Source!AM640</f>
        <v>143.33000000000001</v>
      </c>
      <c r="H507" s="20" t="str">
        <f>Source!DE640</f>
        <v>*2</v>
      </c>
      <c r="I507" s="9">
        <f>Source!AV640</f>
        <v>1</v>
      </c>
      <c r="J507" s="9">
        <f>IF(Source!BB640&lt;&gt; 0, Source!BB640, 1)</f>
        <v>1</v>
      </c>
      <c r="K507" s="21">
        <f>Source!Q640</f>
        <v>286.66000000000003</v>
      </c>
      <c r="L507" s="21"/>
    </row>
    <row r="508" spans="1:22" ht="14.25" x14ac:dyDescent="0.2">
      <c r="A508" s="18"/>
      <c r="B508" s="18"/>
      <c r="C508" s="18"/>
      <c r="D508" s="18" t="s">
        <v>740</v>
      </c>
      <c r="E508" s="19"/>
      <c r="F508" s="9"/>
      <c r="G508" s="21">
        <f>Source!AN640</f>
        <v>90.88</v>
      </c>
      <c r="H508" s="20" t="str">
        <f>Source!DF640</f>
        <v>*2</v>
      </c>
      <c r="I508" s="9">
        <f>Source!AV640</f>
        <v>1</v>
      </c>
      <c r="J508" s="9">
        <f>IF(Source!BS640&lt;&gt; 0, Source!BS640, 1)</f>
        <v>1</v>
      </c>
      <c r="K508" s="23">
        <f>Source!R640</f>
        <v>181.76</v>
      </c>
      <c r="L508" s="21"/>
    </row>
    <row r="509" spans="1:22" ht="14.25" x14ac:dyDescent="0.2">
      <c r="A509" s="18"/>
      <c r="B509" s="18"/>
      <c r="C509" s="18"/>
      <c r="D509" s="18" t="s">
        <v>741</v>
      </c>
      <c r="E509" s="19"/>
      <c r="F509" s="9"/>
      <c r="G509" s="21">
        <f>Source!AL640</f>
        <v>3.06</v>
      </c>
      <c r="H509" s="20" t="str">
        <f>Source!DD640</f>
        <v>*2</v>
      </c>
      <c r="I509" s="9">
        <f>Source!AW640</f>
        <v>1</v>
      </c>
      <c r="J509" s="9">
        <f>IF(Source!BC640&lt;&gt; 0, Source!BC640, 1)</f>
        <v>1</v>
      </c>
      <c r="K509" s="21">
        <f>Source!P640</f>
        <v>6.12</v>
      </c>
      <c r="L509" s="21"/>
    </row>
    <row r="510" spans="1:22" ht="14.25" x14ac:dyDescent="0.2">
      <c r="A510" s="18"/>
      <c r="B510" s="18"/>
      <c r="C510" s="18"/>
      <c r="D510" s="18" t="s">
        <v>742</v>
      </c>
      <c r="E510" s="19" t="s">
        <v>743</v>
      </c>
      <c r="F510" s="9">
        <f>Source!AT640</f>
        <v>70</v>
      </c>
      <c r="G510" s="21"/>
      <c r="H510" s="20"/>
      <c r="I510" s="9"/>
      <c r="J510" s="9"/>
      <c r="K510" s="21">
        <f>SUM(R505:R509)</f>
        <v>884.24</v>
      </c>
      <c r="L510" s="21"/>
    </row>
    <row r="511" spans="1:22" ht="14.25" x14ac:dyDescent="0.2">
      <c r="A511" s="18"/>
      <c r="B511" s="18"/>
      <c r="C511" s="18"/>
      <c r="D511" s="18" t="s">
        <v>744</v>
      </c>
      <c r="E511" s="19" t="s">
        <v>743</v>
      </c>
      <c r="F511" s="9">
        <f>Source!AU640</f>
        <v>10</v>
      </c>
      <c r="G511" s="21"/>
      <c r="H511" s="20"/>
      <c r="I511" s="9"/>
      <c r="J511" s="9"/>
      <c r="K511" s="21">
        <f>SUM(T505:T510)</f>
        <v>126.32</v>
      </c>
      <c r="L511" s="21"/>
    </row>
    <row r="512" spans="1:22" ht="14.25" x14ac:dyDescent="0.2">
      <c r="A512" s="18"/>
      <c r="B512" s="18"/>
      <c r="C512" s="18"/>
      <c r="D512" s="18" t="s">
        <v>745</v>
      </c>
      <c r="E512" s="19" t="s">
        <v>743</v>
      </c>
      <c r="F512" s="9">
        <f>108</f>
        <v>108</v>
      </c>
      <c r="G512" s="21"/>
      <c r="H512" s="20"/>
      <c r="I512" s="9"/>
      <c r="J512" s="9"/>
      <c r="K512" s="21">
        <f>SUM(V505:V511)</f>
        <v>196.3</v>
      </c>
      <c r="L512" s="21"/>
    </row>
    <row r="513" spans="1:22" ht="14.25" x14ac:dyDescent="0.2">
      <c r="A513" s="18"/>
      <c r="B513" s="18"/>
      <c r="C513" s="18"/>
      <c r="D513" s="18" t="s">
        <v>746</v>
      </c>
      <c r="E513" s="19" t="s">
        <v>747</v>
      </c>
      <c r="F513" s="9">
        <f>Source!AQ640</f>
        <v>0.89</v>
      </c>
      <c r="G513" s="21"/>
      <c r="H513" s="20" t="str">
        <f>Source!DI640</f>
        <v>*2</v>
      </c>
      <c r="I513" s="9">
        <f>Source!AV640</f>
        <v>1</v>
      </c>
      <c r="J513" s="9"/>
      <c r="K513" s="21"/>
      <c r="L513" s="21">
        <f>Source!U640</f>
        <v>1.78</v>
      </c>
    </row>
    <row r="514" spans="1:22" ht="15" x14ac:dyDescent="0.25">
      <c r="A514" s="26"/>
      <c r="B514" s="26"/>
      <c r="C514" s="26"/>
      <c r="D514" s="26"/>
      <c r="E514" s="26"/>
      <c r="F514" s="26"/>
      <c r="G514" s="26"/>
      <c r="H514" s="26"/>
      <c r="I514" s="26"/>
      <c r="J514" s="54">
        <f>K506+K507+K509+K510+K511+K512</f>
        <v>2762.8400000000006</v>
      </c>
      <c r="K514" s="54"/>
      <c r="L514" s="27">
        <f>IF(Source!I640&lt;&gt;0, ROUND(J514/Source!I640, 2), 0)</f>
        <v>2762.84</v>
      </c>
      <c r="P514" s="24">
        <f>J514</f>
        <v>2762.8400000000006</v>
      </c>
    </row>
    <row r="515" spans="1:22" ht="28.5" x14ac:dyDescent="0.2">
      <c r="A515" s="18">
        <v>52</v>
      </c>
      <c r="B515" s="18">
        <v>52</v>
      </c>
      <c r="C515" s="18" t="str">
        <f>Source!F642</f>
        <v>1.22-2203-78-1/1</v>
      </c>
      <c r="D515" s="18" t="str">
        <f>Source!G642</f>
        <v>Техническое обслуживание блока питания типа БРП-12-01Л</v>
      </c>
      <c r="E515" s="19" t="str">
        <f>Source!H642</f>
        <v>шт.</v>
      </c>
      <c r="F515" s="9">
        <f>Source!I642</f>
        <v>1</v>
      </c>
      <c r="G515" s="21"/>
      <c r="H515" s="20"/>
      <c r="I515" s="9"/>
      <c r="J515" s="9"/>
      <c r="K515" s="21"/>
      <c r="L515" s="21"/>
      <c r="Q515">
        <f>ROUND((Source!BZ642/100)*ROUND((Source!AF642*Source!AV642)*Source!I642, 2), 2)</f>
        <v>668.89</v>
      </c>
      <c r="R515">
        <f>Source!X642</f>
        <v>668.89</v>
      </c>
      <c r="S515">
        <f>ROUND((Source!CA642/100)*ROUND((Source!AF642*Source!AV642)*Source!I642, 2), 2)</f>
        <v>95.56</v>
      </c>
      <c r="T515">
        <f>Source!Y642</f>
        <v>95.56</v>
      </c>
      <c r="U515">
        <f>ROUND((175/100)*ROUND((Source!AE642*Source!AV642)*Source!I642, 2), 2)</f>
        <v>0</v>
      </c>
      <c r="V515">
        <f>ROUND((108/100)*ROUND(Source!CS642*Source!I642, 2), 2)</f>
        <v>0</v>
      </c>
    </row>
    <row r="516" spans="1:22" ht="14.25" x14ac:dyDescent="0.2">
      <c r="A516" s="18"/>
      <c r="B516" s="18"/>
      <c r="C516" s="18"/>
      <c r="D516" s="18" t="s">
        <v>738</v>
      </c>
      <c r="E516" s="19"/>
      <c r="F516" s="9"/>
      <c r="G516" s="21">
        <f>Source!AO642</f>
        <v>477.78</v>
      </c>
      <c r="H516" s="20" t="str">
        <f>Source!DG642</f>
        <v>*2</v>
      </c>
      <c r="I516" s="9">
        <f>Source!AV642</f>
        <v>1</v>
      </c>
      <c r="J516" s="9">
        <f>IF(Source!BA642&lt;&gt; 0, Source!BA642, 1)</f>
        <v>1</v>
      </c>
      <c r="K516" s="21">
        <f>Source!S642</f>
        <v>955.56</v>
      </c>
      <c r="L516" s="21"/>
    </row>
    <row r="517" spans="1:22" ht="14.25" x14ac:dyDescent="0.2">
      <c r="A517" s="18"/>
      <c r="B517" s="18"/>
      <c r="C517" s="18"/>
      <c r="D517" s="18" t="s">
        <v>741</v>
      </c>
      <c r="E517" s="19"/>
      <c r="F517" s="9"/>
      <c r="G517" s="21">
        <f>Source!AL642</f>
        <v>4.09</v>
      </c>
      <c r="H517" s="20" t="str">
        <f>Source!DD642</f>
        <v>*2</v>
      </c>
      <c r="I517" s="9">
        <f>Source!AW642</f>
        <v>1</v>
      </c>
      <c r="J517" s="9">
        <f>IF(Source!BC642&lt;&gt; 0, Source!BC642, 1)</f>
        <v>1</v>
      </c>
      <c r="K517" s="21">
        <f>Source!P642</f>
        <v>8.18</v>
      </c>
      <c r="L517" s="21"/>
    </row>
    <row r="518" spans="1:22" ht="14.25" x14ac:dyDescent="0.2">
      <c r="A518" s="18"/>
      <c r="B518" s="18"/>
      <c r="C518" s="18"/>
      <c r="D518" s="18" t="s">
        <v>742</v>
      </c>
      <c r="E518" s="19" t="s">
        <v>743</v>
      </c>
      <c r="F518" s="9">
        <f>Source!AT642</f>
        <v>70</v>
      </c>
      <c r="G518" s="21"/>
      <c r="H518" s="20"/>
      <c r="I518" s="9"/>
      <c r="J518" s="9"/>
      <c r="K518" s="21">
        <f>SUM(R515:R517)</f>
        <v>668.89</v>
      </c>
      <c r="L518" s="21"/>
    </row>
    <row r="519" spans="1:22" ht="14.25" x14ac:dyDescent="0.2">
      <c r="A519" s="18"/>
      <c r="B519" s="18"/>
      <c r="C519" s="18"/>
      <c r="D519" s="18" t="s">
        <v>744</v>
      </c>
      <c r="E519" s="19" t="s">
        <v>743</v>
      </c>
      <c r="F519" s="9">
        <f>Source!AU642</f>
        <v>10</v>
      </c>
      <c r="G519" s="21"/>
      <c r="H519" s="20"/>
      <c r="I519" s="9"/>
      <c r="J519" s="9"/>
      <c r="K519" s="21">
        <f>SUM(T515:T518)</f>
        <v>95.56</v>
      </c>
      <c r="L519" s="21"/>
    </row>
    <row r="520" spans="1:22" ht="14.25" x14ac:dyDescent="0.2">
      <c r="A520" s="18"/>
      <c r="B520" s="18"/>
      <c r="C520" s="18"/>
      <c r="D520" s="18" t="s">
        <v>746</v>
      </c>
      <c r="E520" s="19" t="s">
        <v>747</v>
      </c>
      <c r="F520" s="9">
        <f>Source!AQ642</f>
        <v>0.72</v>
      </c>
      <c r="G520" s="21"/>
      <c r="H520" s="20" t="str">
        <f>Source!DI642</f>
        <v>*2</v>
      </c>
      <c r="I520" s="9">
        <f>Source!AV642</f>
        <v>1</v>
      </c>
      <c r="J520" s="9"/>
      <c r="K520" s="21"/>
      <c r="L520" s="21">
        <f>Source!U642</f>
        <v>1.44</v>
      </c>
    </row>
    <row r="521" spans="1:22" ht="15" x14ac:dyDescent="0.25">
      <c r="A521" s="26"/>
      <c r="B521" s="26"/>
      <c r="C521" s="26"/>
      <c r="D521" s="26"/>
      <c r="E521" s="26"/>
      <c r="F521" s="26"/>
      <c r="G521" s="26"/>
      <c r="H521" s="26"/>
      <c r="I521" s="26"/>
      <c r="J521" s="54">
        <f>K516+K517+K518+K519</f>
        <v>1728.1899999999998</v>
      </c>
      <c r="K521" s="54"/>
      <c r="L521" s="27">
        <f>IF(Source!I642&lt;&gt;0, ROUND(J521/Source!I642, 2), 0)</f>
        <v>1728.19</v>
      </c>
      <c r="P521" s="24">
        <f>J521</f>
        <v>1728.1899999999998</v>
      </c>
    </row>
    <row r="522" spans="1:22" ht="57" x14ac:dyDescent="0.2">
      <c r="A522" s="18">
        <v>53</v>
      </c>
      <c r="B522" s="18">
        <v>53</v>
      </c>
      <c r="C522" s="18" t="str">
        <f>Source!F644</f>
        <v>1.22-2303-2-1/1</v>
      </c>
      <c r="D522" s="18" t="str">
        <f>Source!G644</f>
        <v>Техническое обслуживание сетевой камеры видеонаблюдения наружной установки типа SNV, на высоте до 3 м - ежемесячное</v>
      </c>
      <c r="E522" s="19" t="str">
        <f>Source!H644</f>
        <v>шт.</v>
      </c>
      <c r="F522" s="9">
        <f>Source!I644</f>
        <v>5</v>
      </c>
      <c r="G522" s="21"/>
      <c r="H522" s="20"/>
      <c r="I522" s="9"/>
      <c r="J522" s="9"/>
      <c r="K522" s="21"/>
      <c r="L522" s="21"/>
      <c r="Q522">
        <f>ROUND((Source!BZ644/100)*ROUND((Source!AF644*Source!AV644)*Source!I644, 2), 2)</f>
        <v>11684.68</v>
      </c>
      <c r="R522">
        <f>Source!X644</f>
        <v>11684.68</v>
      </c>
      <c r="S522">
        <f>ROUND((Source!CA644/100)*ROUND((Source!AF644*Source!AV644)*Source!I644, 2), 2)</f>
        <v>1669.24</v>
      </c>
      <c r="T522">
        <f>Source!Y644</f>
        <v>1669.24</v>
      </c>
      <c r="U522">
        <f>ROUND((175/100)*ROUND((Source!AE644*Source!AV644)*Source!I644, 2), 2)</f>
        <v>0</v>
      </c>
      <c r="V522">
        <f>ROUND((108/100)*ROUND(Source!CS644*Source!I644, 2), 2)</f>
        <v>0</v>
      </c>
    </row>
    <row r="523" spans="1:22" x14ac:dyDescent="0.2">
      <c r="D523" s="22" t="str">
        <f>"Объем: "&amp;Source!I644&amp;"=4+"&amp;"1"</f>
        <v>Объем: 5=4+1</v>
      </c>
    </row>
    <row r="524" spans="1:22" ht="14.25" x14ac:dyDescent="0.2">
      <c r="A524" s="18"/>
      <c r="B524" s="18"/>
      <c r="C524" s="18"/>
      <c r="D524" s="18" t="s">
        <v>738</v>
      </c>
      <c r="E524" s="19"/>
      <c r="F524" s="9"/>
      <c r="G524" s="21">
        <f>Source!AO644</f>
        <v>834.62</v>
      </c>
      <c r="H524" s="20" t="str">
        <f>Source!DG644</f>
        <v>*4</v>
      </c>
      <c r="I524" s="9">
        <f>Source!AV644</f>
        <v>1</v>
      </c>
      <c r="J524" s="9">
        <f>IF(Source!BA644&lt;&gt; 0, Source!BA644, 1)</f>
        <v>1</v>
      </c>
      <c r="K524" s="21">
        <f>Source!S644</f>
        <v>16692.400000000001</v>
      </c>
      <c r="L524" s="21"/>
    </row>
    <row r="525" spans="1:22" ht="14.25" x14ac:dyDescent="0.2">
      <c r="A525" s="18"/>
      <c r="B525" s="18"/>
      <c r="C525" s="18"/>
      <c r="D525" s="18" t="s">
        <v>741</v>
      </c>
      <c r="E525" s="19"/>
      <c r="F525" s="9"/>
      <c r="G525" s="21">
        <f>Source!AL644</f>
        <v>178.31</v>
      </c>
      <c r="H525" s="20" t="str">
        <f>Source!DD644</f>
        <v>*4</v>
      </c>
      <c r="I525" s="9">
        <f>Source!AW644</f>
        <v>1</v>
      </c>
      <c r="J525" s="9">
        <f>IF(Source!BC644&lt;&gt; 0, Source!BC644, 1)</f>
        <v>1</v>
      </c>
      <c r="K525" s="21">
        <f>Source!P644</f>
        <v>3566.2</v>
      </c>
      <c r="L525" s="21"/>
    </row>
    <row r="526" spans="1:22" ht="14.25" x14ac:dyDescent="0.2">
      <c r="A526" s="18"/>
      <c r="B526" s="18"/>
      <c r="C526" s="18"/>
      <c r="D526" s="18" t="s">
        <v>742</v>
      </c>
      <c r="E526" s="19" t="s">
        <v>743</v>
      </c>
      <c r="F526" s="9">
        <f>Source!AT644</f>
        <v>70</v>
      </c>
      <c r="G526" s="21"/>
      <c r="H526" s="20"/>
      <c r="I526" s="9"/>
      <c r="J526" s="9"/>
      <c r="K526" s="21">
        <f>SUM(R522:R525)</f>
        <v>11684.68</v>
      </c>
      <c r="L526" s="21"/>
    </row>
    <row r="527" spans="1:22" ht="14.25" x14ac:dyDescent="0.2">
      <c r="A527" s="18"/>
      <c r="B527" s="18"/>
      <c r="C527" s="18"/>
      <c r="D527" s="18" t="s">
        <v>744</v>
      </c>
      <c r="E527" s="19" t="s">
        <v>743</v>
      </c>
      <c r="F527" s="9">
        <f>Source!AU644</f>
        <v>10</v>
      </c>
      <c r="G527" s="21"/>
      <c r="H527" s="20"/>
      <c r="I527" s="9"/>
      <c r="J527" s="9"/>
      <c r="K527" s="21">
        <f>SUM(T522:T526)</f>
        <v>1669.24</v>
      </c>
      <c r="L527" s="21"/>
    </row>
    <row r="528" spans="1:22" ht="14.25" x14ac:dyDescent="0.2">
      <c r="A528" s="18"/>
      <c r="B528" s="18"/>
      <c r="C528" s="18"/>
      <c r="D528" s="18" t="s">
        <v>746</v>
      </c>
      <c r="E528" s="19" t="s">
        <v>747</v>
      </c>
      <c r="F528" s="9">
        <f>Source!AQ644</f>
        <v>1.24</v>
      </c>
      <c r="G528" s="21"/>
      <c r="H528" s="20" t="str">
        <f>Source!DI644</f>
        <v>*4</v>
      </c>
      <c r="I528" s="9">
        <f>Source!AV644</f>
        <v>1</v>
      </c>
      <c r="J528" s="9"/>
      <c r="K528" s="21"/>
      <c r="L528" s="21">
        <f>Source!U644</f>
        <v>24.8</v>
      </c>
    </row>
    <row r="529" spans="1:22" ht="15" x14ac:dyDescent="0.25">
      <c r="A529" s="26"/>
      <c r="B529" s="26"/>
      <c r="C529" s="26"/>
      <c r="D529" s="26"/>
      <c r="E529" s="26"/>
      <c r="F529" s="26"/>
      <c r="G529" s="26"/>
      <c r="H529" s="26"/>
      <c r="I529" s="26"/>
      <c r="J529" s="54">
        <f>K524+K525+K526+K527</f>
        <v>33612.520000000004</v>
      </c>
      <c r="K529" s="54"/>
      <c r="L529" s="27">
        <f>IF(Source!I644&lt;&gt;0, ROUND(J529/Source!I644, 2), 0)</f>
        <v>6722.5</v>
      </c>
      <c r="P529" s="24">
        <f>J529</f>
        <v>33612.520000000004</v>
      </c>
    </row>
    <row r="530" spans="1:22" ht="57" x14ac:dyDescent="0.2">
      <c r="A530" s="18">
        <v>54</v>
      </c>
      <c r="B530" s="18">
        <v>54</v>
      </c>
      <c r="C530" s="18" t="str">
        <f>Source!F645</f>
        <v>1.22-2303-1-1/1</v>
      </c>
      <c r="D530" s="18" t="str">
        <f>Source!G645</f>
        <v>Техническое обслуживание сетевой камеры видеонаблюдения внутренней установки типа SND, на высоте до 3 м - ежемесячное</v>
      </c>
      <c r="E530" s="19" t="str">
        <f>Source!H645</f>
        <v>шт.</v>
      </c>
      <c r="F530" s="9">
        <f>Source!I645</f>
        <v>4</v>
      </c>
      <c r="G530" s="21"/>
      <c r="H530" s="20"/>
      <c r="I530" s="9"/>
      <c r="J530" s="9"/>
      <c r="K530" s="21"/>
      <c r="L530" s="21"/>
      <c r="Q530">
        <f>ROUND((Source!BZ645/100)*ROUND((Source!AF645*Source!AV645)*Source!I645, 2), 2)</f>
        <v>6969.65</v>
      </c>
      <c r="R530">
        <f>Source!X645</f>
        <v>6969.65</v>
      </c>
      <c r="S530">
        <f>ROUND((Source!CA645/100)*ROUND((Source!AF645*Source!AV645)*Source!I645, 2), 2)</f>
        <v>995.66</v>
      </c>
      <c r="T530">
        <f>Source!Y645</f>
        <v>995.66</v>
      </c>
      <c r="U530">
        <f>ROUND((175/100)*ROUND((Source!AE645*Source!AV645)*Source!I645, 2), 2)</f>
        <v>0</v>
      </c>
      <c r="V530">
        <f>ROUND((108/100)*ROUND(Source!CS645*Source!I645, 2), 2)</f>
        <v>0</v>
      </c>
    </row>
    <row r="531" spans="1:22" x14ac:dyDescent="0.2">
      <c r="D531" s="22" t="str">
        <f>"Объем: "&amp;Source!I645&amp;"=2+"&amp;"2"</f>
        <v>Объем: 4=2+2</v>
      </c>
    </row>
    <row r="532" spans="1:22" ht="14.25" x14ac:dyDescent="0.2">
      <c r="A532" s="18"/>
      <c r="B532" s="18"/>
      <c r="C532" s="18"/>
      <c r="D532" s="18" t="s">
        <v>738</v>
      </c>
      <c r="E532" s="19"/>
      <c r="F532" s="9"/>
      <c r="G532" s="21">
        <f>Source!AO645</f>
        <v>622.29</v>
      </c>
      <c r="H532" s="20" t="str">
        <f>Source!DG645</f>
        <v>*4</v>
      </c>
      <c r="I532" s="9">
        <f>Source!AV645</f>
        <v>1</v>
      </c>
      <c r="J532" s="9">
        <f>IF(Source!BA645&lt;&gt; 0, Source!BA645, 1)</f>
        <v>1</v>
      </c>
      <c r="K532" s="21">
        <f>Source!S645</f>
        <v>9956.64</v>
      </c>
      <c r="L532" s="21"/>
    </row>
    <row r="533" spans="1:22" ht="14.25" x14ac:dyDescent="0.2">
      <c r="A533" s="18"/>
      <c r="B533" s="18"/>
      <c r="C533" s="18"/>
      <c r="D533" s="18" t="s">
        <v>741</v>
      </c>
      <c r="E533" s="19"/>
      <c r="F533" s="9"/>
      <c r="G533" s="21">
        <f>Source!AL645</f>
        <v>133.5</v>
      </c>
      <c r="H533" s="20" t="str">
        <f>Source!DD645</f>
        <v>*4</v>
      </c>
      <c r="I533" s="9">
        <f>Source!AW645</f>
        <v>1</v>
      </c>
      <c r="J533" s="9">
        <f>IF(Source!BC645&lt;&gt; 0, Source!BC645, 1)</f>
        <v>1</v>
      </c>
      <c r="K533" s="21">
        <f>Source!P645</f>
        <v>2136</v>
      </c>
      <c r="L533" s="21"/>
    </row>
    <row r="534" spans="1:22" ht="14.25" x14ac:dyDescent="0.2">
      <c r="A534" s="18"/>
      <c r="B534" s="18"/>
      <c r="C534" s="18"/>
      <c r="D534" s="18" t="s">
        <v>742</v>
      </c>
      <c r="E534" s="19" t="s">
        <v>743</v>
      </c>
      <c r="F534" s="9">
        <f>Source!AT645</f>
        <v>70</v>
      </c>
      <c r="G534" s="21"/>
      <c r="H534" s="20"/>
      <c r="I534" s="9"/>
      <c r="J534" s="9"/>
      <c r="K534" s="21">
        <f>SUM(R530:R533)</f>
        <v>6969.65</v>
      </c>
      <c r="L534" s="21"/>
    </row>
    <row r="535" spans="1:22" ht="14.25" x14ac:dyDescent="0.2">
      <c r="A535" s="18"/>
      <c r="B535" s="18"/>
      <c r="C535" s="18"/>
      <c r="D535" s="18" t="s">
        <v>744</v>
      </c>
      <c r="E535" s="19" t="s">
        <v>743</v>
      </c>
      <c r="F535" s="9">
        <f>Source!AU645</f>
        <v>10</v>
      </c>
      <c r="G535" s="21"/>
      <c r="H535" s="20"/>
      <c r="I535" s="9"/>
      <c r="J535" s="9"/>
      <c r="K535" s="21">
        <f>SUM(T530:T534)</f>
        <v>995.66</v>
      </c>
      <c r="L535" s="21"/>
    </row>
    <row r="536" spans="1:22" ht="14.25" x14ac:dyDescent="0.2">
      <c r="A536" s="18"/>
      <c r="B536" s="18"/>
      <c r="C536" s="18"/>
      <c r="D536" s="18" t="s">
        <v>746</v>
      </c>
      <c r="E536" s="19" t="s">
        <v>747</v>
      </c>
      <c r="F536" s="9">
        <f>Source!AQ645</f>
        <v>0.92</v>
      </c>
      <c r="G536" s="21"/>
      <c r="H536" s="20" t="str">
        <f>Source!DI645</f>
        <v>*4</v>
      </c>
      <c r="I536" s="9">
        <f>Source!AV645</f>
        <v>1</v>
      </c>
      <c r="J536" s="9"/>
      <c r="K536" s="21"/>
      <c r="L536" s="21">
        <f>Source!U645</f>
        <v>14.72</v>
      </c>
    </row>
    <row r="537" spans="1:22" ht="15" x14ac:dyDescent="0.25">
      <c r="A537" s="26"/>
      <c r="B537" s="26"/>
      <c r="C537" s="26"/>
      <c r="D537" s="26"/>
      <c r="E537" s="26"/>
      <c r="F537" s="26"/>
      <c r="G537" s="26"/>
      <c r="H537" s="26"/>
      <c r="I537" s="26"/>
      <c r="J537" s="54">
        <f>K532+K533+K534+K535</f>
        <v>20057.95</v>
      </c>
      <c r="K537" s="54"/>
      <c r="L537" s="27">
        <f>IF(Source!I645&lt;&gt;0, ROUND(J537/Source!I645, 2), 0)</f>
        <v>5014.49</v>
      </c>
      <c r="P537" s="24">
        <f>J537</f>
        <v>20057.95</v>
      </c>
    </row>
    <row r="538" spans="1:22" ht="28.5" x14ac:dyDescent="0.2">
      <c r="A538" s="18">
        <v>55</v>
      </c>
      <c r="B538" s="18">
        <v>55</v>
      </c>
      <c r="C538" s="18" t="str">
        <f>Source!F646</f>
        <v>1.22-2103-2-1/1</v>
      </c>
      <c r="D538" s="18" t="str">
        <f>Source!G646</f>
        <v>Техническое обслуживание сетевой линии связи</v>
      </c>
      <c r="E538" s="19" t="str">
        <f>Source!H646</f>
        <v>100 м</v>
      </c>
      <c r="F538" s="9">
        <f>Source!I646</f>
        <v>0.52</v>
      </c>
      <c r="G538" s="21"/>
      <c r="H538" s="20"/>
      <c r="I538" s="9"/>
      <c r="J538" s="9"/>
      <c r="K538" s="21"/>
      <c r="L538" s="21"/>
      <c r="Q538">
        <f>ROUND((Source!BZ646/100)*ROUND((Source!AF646*Source!AV646)*Source!I646, 2), 2)</f>
        <v>180.82</v>
      </c>
      <c r="R538">
        <f>Source!X646</f>
        <v>180.82</v>
      </c>
      <c r="S538">
        <f>ROUND((Source!CA646/100)*ROUND((Source!AF646*Source!AV646)*Source!I646, 2), 2)</f>
        <v>25.83</v>
      </c>
      <c r="T538">
        <f>Source!Y646</f>
        <v>25.83</v>
      </c>
      <c r="U538">
        <f>ROUND((175/100)*ROUND((Source!AE646*Source!AV646)*Source!I646, 2), 2)</f>
        <v>0</v>
      </c>
      <c r="V538">
        <f>ROUND((108/100)*ROUND(Source!CS646*Source!I646, 2), 2)</f>
        <v>0</v>
      </c>
    </row>
    <row r="539" spans="1:22" x14ac:dyDescent="0.2">
      <c r="D539" s="22" t="str">
        <f>"Объем: "&amp;Source!I646&amp;"=(260+"&amp;"100+"&amp;"160)*"&amp;"0,1/"&amp;"100"</f>
        <v>Объем: 0,52=(260+100+160)*0,1/100</v>
      </c>
    </row>
    <row r="540" spans="1:22" ht="14.25" x14ac:dyDescent="0.2">
      <c r="A540" s="18"/>
      <c r="B540" s="18"/>
      <c r="C540" s="18"/>
      <c r="D540" s="18" t="s">
        <v>738</v>
      </c>
      <c r="E540" s="19"/>
      <c r="F540" s="9"/>
      <c r="G540" s="21">
        <f>Source!AO646</f>
        <v>496.76</v>
      </c>
      <c r="H540" s="20" t="str">
        <f>Source!DG646</f>
        <v/>
      </c>
      <c r="I540" s="9">
        <f>Source!AV646</f>
        <v>1</v>
      </c>
      <c r="J540" s="9">
        <f>IF(Source!BA646&lt;&gt; 0, Source!BA646, 1)</f>
        <v>1</v>
      </c>
      <c r="K540" s="21">
        <f>Source!S646</f>
        <v>258.32</v>
      </c>
      <c r="L540" s="21"/>
    </row>
    <row r="541" spans="1:22" ht="14.25" x14ac:dyDescent="0.2">
      <c r="A541" s="18"/>
      <c r="B541" s="18"/>
      <c r="C541" s="18"/>
      <c r="D541" s="18" t="s">
        <v>742</v>
      </c>
      <c r="E541" s="19" t="s">
        <v>743</v>
      </c>
      <c r="F541" s="9">
        <f>Source!AT646</f>
        <v>70</v>
      </c>
      <c r="G541" s="21"/>
      <c r="H541" s="20"/>
      <c r="I541" s="9"/>
      <c r="J541" s="9"/>
      <c r="K541" s="21">
        <f>SUM(R538:R540)</f>
        <v>180.82</v>
      </c>
      <c r="L541" s="21"/>
    </row>
    <row r="542" spans="1:22" ht="14.25" x14ac:dyDescent="0.2">
      <c r="A542" s="18"/>
      <c r="B542" s="18"/>
      <c r="C542" s="18"/>
      <c r="D542" s="18" t="s">
        <v>744</v>
      </c>
      <c r="E542" s="19" t="s">
        <v>743</v>
      </c>
      <c r="F542" s="9">
        <f>Source!AU646</f>
        <v>10</v>
      </c>
      <c r="G542" s="21"/>
      <c r="H542" s="20"/>
      <c r="I542" s="9"/>
      <c r="J542" s="9"/>
      <c r="K542" s="21">
        <f>SUM(T538:T541)</f>
        <v>25.83</v>
      </c>
      <c r="L542" s="21"/>
    </row>
    <row r="543" spans="1:22" ht="14.25" x14ac:dyDescent="0.2">
      <c r="A543" s="18"/>
      <c r="B543" s="18"/>
      <c r="C543" s="18"/>
      <c r="D543" s="18" t="s">
        <v>746</v>
      </c>
      <c r="E543" s="19" t="s">
        <v>747</v>
      </c>
      <c r="F543" s="9">
        <f>Source!AQ646</f>
        <v>0.7</v>
      </c>
      <c r="G543" s="21"/>
      <c r="H543" s="20" t="str">
        <f>Source!DI646</f>
        <v/>
      </c>
      <c r="I543" s="9">
        <f>Source!AV646</f>
        <v>1</v>
      </c>
      <c r="J543" s="9"/>
      <c r="K543" s="21"/>
      <c r="L543" s="21">
        <f>Source!U646</f>
        <v>0.36399999999999999</v>
      </c>
    </row>
    <row r="544" spans="1:22" ht="15" x14ac:dyDescent="0.25">
      <c r="A544" s="26"/>
      <c r="B544" s="26"/>
      <c r="C544" s="26"/>
      <c r="D544" s="26"/>
      <c r="E544" s="26"/>
      <c r="F544" s="26"/>
      <c r="G544" s="26"/>
      <c r="H544" s="26"/>
      <c r="I544" s="26"/>
      <c r="J544" s="54">
        <f>K540+K541+K542</f>
        <v>464.96999999999997</v>
      </c>
      <c r="K544" s="54"/>
      <c r="L544" s="27">
        <f>IF(Source!I646&lt;&gt;0, ROUND(J544/Source!I646, 2), 0)</f>
        <v>894.17</v>
      </c>
      <c r="P544" s="24">
        <f>J544</f>
        <v>464.96999999999997</v>
      </c>
    </row>
    <row r="546" spans="1:22" ht="15" x14ac:dyDescent="0.25">
      <c r="A546" s="59" t="str">
        <f>CONCATENATE("Итого по подразделу: ",IF(Source!G648&lt;&gt;"Новый подраздел", Source!G648, ""))</f>
        <v>Итого по подразделу: Система охранного телевидения</v>
      </c>
      <c r="B546" s="59"/>
      <c r="C546" s="59"/>
      <c r="D546" s="59"/>
      <c r="E546" s="59"/>
      <c r="F546" s="59"/>
      <c r="G546" s="59"/>
      <c r="H546" s="59"/>
      <c r="I546" s="59"/>
      <c r="J546" s="57">
        <f>SUM(P498:P545)</f>
        <v>61563.14</v>
      </c>
      <c r="K546" s="58"/>
      <c r="L546" s="28"/>
    </row>
    <row r="549" spans="1:22" ht="16.5" x14ac:dyDescent="0.25">
      <c r="A549" s="56" t="str">
        <f>CONCATENATE("Подраздел: ",IF(Source!G678&lt;&gt;"Новый подраздел", Source!G678, ""))</f>
        <v>Подраздел: Система контроля и управления доступом</v>
      </c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</row>
    <row r="550" spans="1:22" ht="42.75" x14ac:dyDescent="0.2">
      <c r="A550" s="18">
        <v>56</v>
      </c>
      <c r="B550" s="18">
        <v>56</v>
      </c>
      <c r="C550" s="18" t="str">
        <f>Source!F683</f>
        <v>1.24-2903-5-1/1</v>
      </c>
      <c r="D550" s="18" t="str">
        <f>Source!G683</f>
        <v>Техническое обслуживание считывателя карт настенного системы контроля доступа - ежемесячное</v>
      </c>
      <c r="E550" s="19" t="str">
        <f>Source!H683</f>
        <v>шт.</v>
      </c>
      <c r="F550" s="9">
        <f>Source!I683</f>
        <v>4</v>
      </c>
      <c r="G550" s="21"/>
      <c r="H550" s="20"/>
      <c r="I550" s="9"/>
      <c r="J550" s="9"/>
      <c r="K550" s="21"/>
      <c r="L550" s="21"/>
      <c r="Q550">
        <f>ROUND((Source!BZ683/100)*ROUND((Source!AF683*Source!AV683)*Source!I683, 2), 2)</f>
        <v>968.24</v>
      </c>
      <c r="R550">
        <f>Source!X683</f>
        <v>968.24</v>
      </c>
      <c r="S550">
        <f>ROUND((Source!CA683/100)*ROUND((Source!AF683*Source!AV683)*Source!I683, 2), 2)</f>
        <v>138.32</v>
      </c>
      <c r="T550">
        <f>Source!Y683</f>
        <v>138.32</v>
      </c>
      <c r="U550">
        <f>ROUND((175/100)*ROUND((Source!AE683*Source!AV683)*Source!I683, 2), 2)</f>
        <v>0</v>
      </c>
      <c r="V550">
        <f>ROUND((108/100)*ROUND(Source!CS683*Source!I683, 2), 2)</f>
        <v>0</v>
      </c>
    </row>
    <row r="551" spans="1:22" ht="14.25" x14ac:dyDescent="0.2">
      <c r="A551" s="18"/>
      <c r="B551" s="18"/>
      <c r="C551" s="18"/>
      <c r="D551" s="18" t="s">
        <v>738</v>
      </c>
      <c r="E551" s="19"/>
      <c r="F551" s="9"/>
      <c r="G551" s="21">
        <f>Source!AO683</f>
        <v>86.45</v>
      </c>
      <c r="H551" s="20" t="str">
        <f>Source!DG683</f>
        <v>*4</v>
      </c>
      <c r="I551" s="9">
        <f>Source!AV683</f>
        <v>1</v>
      </c>
      <c r="J551" s="9">
        <f>IF(Source!BA683&lt;&gt; 0, Source!BA683, 1)</f>
        <v>1</v>
      </c>
      <c r="K551" s="21">
        <f>Source!S683</f>
        <v>1383.2</v>
      </c>
      <c r="L551" s="21"/>
    </row>
    <row r="552" spans="1:22" ht="14.25" x14ac:dyDescent="0.2">
      <c r="A552" s="18"/>
      <c r="B552" s="18"/>
      <c r="C552" s="18"/>
      <c r="D552" s="18" t="s">
        <v>741</v>
      </c>
      <c r="E552" s="19"/>
      <c r="F552" s="9"/>
      <c r="G552" s="21">
        <f>Source!AL683</f>
        <v>2.0499999999999998</v>
      </c>
      <c r="H552" s="20" t="str">
        <f>Source!DD683</f>
        <v>*4</v>
      </c>
      <c r="I552" s="9">
        <f>Source!AW683</f>
        <v>1</v>
      </c>
      <c r="J552" s="9">
        <f>IF(Source!BC683&lt;&gt; 0, Source!BC683, 1)</f>
        <v>1</v>
      </c>
      <c r="K552" s="21">
        <f>Source!P683</f>
        <v>32.799999999999997</v>
      </c>
      <c r="L552" s="21"/>
    </row>
    <row r="553" spans="1:22" ht="14.25" x14ac:dyDescent="0.2">
      <c r="A553" s="18"/>
      <c r="B553" s="18"/>
      <c r="C553" s="18"/>
      <c r="D553" s="18" t="s">
        <v>742</v>
      </c>
      <c r="E553" s="19" t="s">
        <v>743</v>
      </c>
      <c r="F553" s="9">
        <f>Source!AT683</f>
        <v>70</v>
      </c>
      <c r="G553" s="21"/>
      <c r="H553" s="20"/>
      <c r="I553" s="9"/>
      <c r="J553" s="9"/>
      <c r="K553" s="21">
        <f>SUM(R550:R552)</f>
        <v>968.24</v>
      </c>
      <c r="L553" s="21"/>
    </row>
    <row r="554" spans="1:22" ht="14.25" x14ac:dyDescent="0.2">
      <c r="A554" s="18"/>
      <c r="B554" s="18"/>
      <c r="C554" s="18"/>
      <c r="D554" s="18" t="s">
        <v>744</v>
      </c>
      <c r="E554" s="19" t="s">
        <v>743</v>
      </c>
      <c r="F554" s="9">
        <f>Source!AU683</f>
        <v>10</v>
      </c>
      <c r="G554" s="21"/>
      <c r="H554" s="20"/>
      <c r="I554" s="9"/>
      <c r="J554" s="9"/>
      <c r="K554" s="21">
        <f>SUM(T550:T553)</f>
        <v>138.32</v>
      </c>
      <c r="L554" s="21"/>
    </row>
    <row r="555" spans="1:22" ht="14.25" x14ac:dyDescent="0.2">
      <c r="A555" s="18"/>
      <c r="B555" s="18"/>
      <c r="C555" s="18"/>
      <c r="D555" s="18" t="s">
        <v>746</v>
      </c>
      <c r="E555" s="19" t="s">
        <v>747</v>
      </c>
      <c r="F555" s="9">
        <f>Source!AQ683</f>
        <v>0.14000000000000001</v>
      </c>
      <c r="G555" s="21"/>
      <c r="H555" s="20" t="str">
        <f>Source!DI683</f>
        <v>*4</v>
      </c>
      <c r="I555" s="9">
        <f>Source!AV683</f>
        <v>1</v>
      </c>
      <c r="J555" s="9"/>
      <c r="K555" s="21"/>
      <c r="L555" s="21">
        <f>Source!U683</f>
        <v>2.2400000000000002</v>
      </c>
    </row>
    <row r="556" spans="1:22" ht="15" x14ac:dyDescent="0.25">
      <c r="A556" s="26"/>
      <c r="B556" s="26"/>
      <c r="C556" s="26"/>
      <c r="D556" s="26"/>
      <c r="E556" s="26"/>
      <c r="F556" s="26"/>
      <c r="G556" s="26"/>
      <c r="H556" s="26"/>
      <c r="I556" s="26"/>
      <c r="J556" s="54">
        <f>K551+K552+K553+K554</f>
        <v>2522.56</v>
      </c>
      <c r="K556" s="54"/>
      <c r="L556" s="27">
        <f>IF(Source!I683&lt;&gt;0, ROUND(J556/Source!I683, 2), 0)</f>
        <v>630.64</v>
      </c>
      <c r="P556" s="24">
        <f>J556</f>
        <v>2522.56</v>
      </c>
    </row>
    <row r="557" spans="1:22" ht="28.5" x14ac:dyDescent="0.2">
      <c r="A557" s="18">
        <v>57</v>
      </c>
      <c r="B557" s="18">
        <v>57</v>
      </c>
      <c r="C557" s="18" t="str">
        <f>Source!F685</f>
        <v>1.24-2903-2-2/1</v>
      </c>
      <c r="D557" s="18" t="str">
        <f>Source!G685</f>
        <v>Техническое обслуживание распашных турникетов - ежеквартальное</v>
      </c>
      <c r="E557" s="19" t="str">
        <f>Source!H685</f>
        <v>шт.</v>
      </c>
      <c r="F557" s="9">
        <f>Source!I685</f>
        <v>2</v>
      </c>
      <c r="G557" s="21"/>
      <c r="H557" s="20"/>
      <c r="I557" s="9"/>
      <c r="J557" s="9"/>
      <c r="K557" s="21"/>
      <c r="L557" s="21"/>
      <c r="Q557">
        <f>ROUND((Source!BZ685/100)*ROUND((Source!AF685*Source!AV685)*Source!I685, 2), 2)</f>
        <v>7491.18</v>
      </c>
      <c r="R557">
        <f>Source!X685</f>
        <v>7491.18</v>
      </c>
      <c r="S557">
        <f>ROUND((Source!CA685/100)*ROUND((Source!AF685*Source!AV685)*Source!I685, 2), 2)</f>
        <v>1070.17</v>
      </c>
      <c r="T557">
        <f>Source!Y685</f>
        <v>1070.17</v>
      </c>
      <c r="U557">
        <f>ROUND((175/100)*ROUND((Source!AE685*Source!AV685)*Source!I685, 2), 2)</f>
        <v>7.0000000000000007E-2</v>
      </c>
      <c r="V557">
        <f>ROUND((108/100)*ROUND(Source!CS685*Source!I685, 2), 2)</f>
        <v>0.04</v>
      </c>
    </row>
    <row r="558" spans="1:22" ht="14.25" x14ac:dyDescent="0.2">
      <c r="A558" s="18"/>
      <c r="B558" s="18"/>
      <c r="C558" s="18"/>
      <c r="D558" s="18" t="s">
        <v>738</v>
      </c>
      <c r="E558" s="19"/>
      <c r="F558" s="9"/>
      <c r="G558" s="21">
        <f>Source!AO685</f>
        <v>2675.42</v>
      </c>
      <c r="H558" s="20" t="str">
        <f>Source!DG685</f>
        <v>*2</v>
      </c>
      <c r="I558" s="9">
        <f>Source!AV685</f>
        <v>1</v>
      </c>
      <c r="J558" s="9">
        <f>IF(Source!BA685&lt;&gt; 0, Source!BA685, 1)</f>
        <v>1</v>
      </c>
      <c r="K558" s="21">
        <f>Source!S685</f>
        <v>10701.68</v>
      </c>
      <c r="L558" s="21"/>
    </row>
    <row r="559" spans="1:22" ht="14.25" x14ac:dyDescent="0.2">
      <c r="A559" s="18"/>
      <c r="B559" s="18"/>
      <c r="C559" s="18"/>
      <c r="D559" s="18" t="s">
        <v>739</v>
      </c>
      <c r="E559" s="19"/>
      <c r="F559" s="9"/>
      <c r="G559" s="21">
        <f>Source!AM685</f>
        <v>1.1000000000000001</v>
      </c>
      <c r="H559" s="20" t="str">
        <f>Source!DE685</f>
        <v>*2</v>
      </c>
      <c r="I559" s="9">
        <f>Source!AV685</f>
        <v>1</v>
      </c>
      <c r="J559" s="9">
        <f>IF(Source!BB685&lt;&gt; 0, Source!BB685, 1)</f>
        <v>1</v>
      </c>
      <c r="K559" s="21">
        <f>Source!Q685</f>
        <v>4.4000000000000004</v>
      </c>
      <c r="L559" s="21"/>
    </row>
    <row r="560" spans="1:22" ht="14.25" x14ac:dyDescent="0.2">
      <c r="A560" s="18"/>
      <c r="B560" s="18"/>
      <c r="C560" s="18"/>
      <c r="D560" s="18" t="s">
        <v>740</v>
      </c>
      <c r="E560" s="19"/>
      <c r="F560" s="9"/>
      <c r="G560" s="21">
        <f>Source!AN685</f>
        <v>0.01</v>
      </c>
      <c r="H560" s="20" t="str">
        <f>Source!DF685</f>
        <v>*2</v>
      </c>
      <c r="I560" s="9">
        <f>Source!AV685</f>
        <v>1</v>
      </c>
      <c r="J560" s="9">
        <f>IF(Source!BS685&lt;&gt; 0, Source!BS685, 1)</f>
        <v>1</v>
      </c>
      <c r="K560" s="23">
        <f>Source!R685</f>
        <v>0.04</v>
      </c>
      <c r="L560" s="21"/>
    </row>
    <row r="561" spans="1:22" ht="14.25" x14ac:dyDescent="0.2">
      <c r="A561" s="18"/>
      <c r="B561" s="18"/>
      <c r="C561" s="18"/>
      <c r="D561" s="18" t="s">
        <v>741</v>
      </c>
      <c r="E561" s="19"/>
      <c r="F561" s="9"/>
      <c r="G561" s="21">
        <f>Source!AL685</f>
        <v>1.1399999999999999</v>
      </c>
      <c r="H561" s="20" t="str">
        <f>Source!DD685</f>
        <v>*2</v>
      </c>
      <c r="I561" s="9">
        <f>Source!AW685</f>
        <v>1</v>
      </c>
      <c r="J561" s="9">
        <f>IF(Source!BC685&lt;&gt; 0, Source!BC685, 1)</f>
        <v>1</v>
      </c>
      <c r="K561" s="21">
        <f>Source!P685</f>
        <v>4.5599999999999996</v>
      </c>
      <c r="L561" s="21"/>
    </row>
    <row r="562" spans="1:22" ht="14.25" x14ac:dyDescent="0.2">
      <c r="A562" s="18"/>
      <c r="B562" s="18"/>
      <c r="C562" s="18"/>
      <c r="D562" s="18" t="s">
        <v>742</v>
      </c>
      <c r="E562" s="19" t="s">
        <v>743</v>
      </c>
      <c r="F562" s="9">
        <f>Source!AT685</f>
        <v>70</v>
      </c>
      <c r="G562" s="21"/>
      <c r="H562" s="20"/>
      <c r="I562" s="9"/>
      <c r="J562" s="9"/>
      <c r="K562" s="21">
        <f>SUM(R557:R561)</f>
        <v>7491.18</v>
      </c>
      <c r="L562" s="21"/>
    </row>
    <row r="563" spans="1:22" ht="14.25" x14ac:dyDescent="0.2">
      <c r="A563" s="18"/>
      <c r="B563" s="18"/>
      <c r="C563" s="18"/>
      <c r="D563" s="18" t="s">
        <v>744</v>
      </c>
      <c r="E563" s="19" t="s">
        <v>743</v>
      </c>
      <c r="F563" s="9">
        <f>Source!AU685</f>
        <v>10</v>
      </c>
      <c r="G563" s="21"/>
      <c r="H563" s="20"/>
      <c r="I563" s="9"/>
      <c r="J563" s="9"/>
      <c r="K563" s="21">
        <f>SUM(T557:T562)</f>
        <v>1070.17</v>
      </c>
      <c r="L563" s="21"/>
    </row>
    <row r="564" spans="1:22" ht="14.25" x14ac:dyDescent="0.2">
      <c r="A564" s="18"/>
      <c r="B564" s="18"/>
      <c r="C564" s="18"/>
      <c r="D564" s="18" t="s">
        <v>745</v>
      </c>
      <c r="E564" s="19" t="s">
        <v>743</v>
      </c>
      <c r="F564" s="9">
        <f>108</f>
        <v>108</v>
      </c>
      <c r="G564" s="21"/>
      <c r="H564" s="20"/>
      <c r="I564" s="9"/>
      <c r="J564" s="9"/>
      <c r="K564" s="21">
        <f>SUM(V557:V563)</f>
        <v>0.04</v>
      </c>
      <c r="L564" s="21"/>
    </row>
    <row r="565" spans="1:22" ht="14.25" x14ac:dyDescent="0.2">
      <c r="A565" s="18"/>
      <c r="B565" s="18"/>
      <c r="C565" s="18"/>
      <c r="D565" s="18" t="s">
        <v>746</v>
      </c>
      <c r="E565" s="19" t="s">
        <v>747</v>
      </c>
      <c r="F565" s="9">
        <f>Source!AQ685</f>
        <v>3.77</v>
      </c>
      <c r="G565" s="21"/>
      <c r="H565" s="20" t="str">
        <f>Source!DI685</f>
        <v>*2</v>
      </c>
      <c r="I565" s="9">
        <f>Source!AV685</f>
        <v>1</v>
      </c>
      <c r="J565" s="9"/>
      <c r="K565" s="21"/>
      <c r="L565" s="21">
        <f>Source!U685</f>
        <v>15.08</v>
      </c>
    </row>
    <row r="566" spans="1:22" ht="15" x14ac:dyDescent="0.25">
      <c r="A566" s="26"/>
      <c r="B566" s="26"/>
      <c r="C566" s="26"/>
      <c r="D566" s="26"/>
      <c r="E566" s="26"/>
      <c r="F566" s="26"/>
      <c r="G566" s="26"/>
      <c r="H566" s="26"/>
      <c r="I566" s="26"/>
      <c r="J566" s="54">
        <f>K558+K559+K561+K562+K563+K564</f>
        <v>19272.03</v>
      </c>
      <c r="K566" s="54"/>
      <c r="L566" s="27">
        <f>IF(Source!I685&lt;&gt;0, ROUND(J566/Source!I685, 2), 0)</f>
        <v>9636.02</v>
      </c>
      <c r="P566" s="24">
        <f>J566</f>
        <v>19272.03</v>
      </c>
    </row>
    <row r="567" spans="1:22" ht="28.5" x14ac:dyDescent="0.2">
      <c r="A567" s="18">
        <v>58</v>
      </c>
      <c r="B567" s="18">
        <v>58</v>
      </c>
      <c r="C567" s="18" t="str">
        <f>Source!F686</f>
        <v>1.24-2903-2-1/1</v>
      </c>
      <c r="D567" s="18" t="str">
        <f>Source!G686</f>
        <v>Техническое обслуживание распашных турникетов - ежемесячное</v>
      </c>
      <c r="E567" s="19" t="str">
        <f>Source!H686</f>
        <v>шт.</v>
      </c>
      <c r="F567" s="9">
        <f>Source!I686</f>
        <v>2</v>
      </c>
      <c r="G567" s="21"/>
      <c r="H567" s="20"/>
      <c r="I567" s="9"/>
      <c r="J567" s="9"/>
      <c r="K567" s="21"/>
      <c r="L567" s="21"/>
      <c r="Q567">
        <f>ROUND((Source!BZ686/100)*ROUND((Source!AF686*Source!AV686)*Source!I686, 2), 2)</f>
        <v>5861.8</v>
      </c>
      <c r="R567">
        <f>Source!X686</f>
        <v>5861.8</v>
      </c>
      <c r="S567">
        <f>ROUND((Source!CA686/100)*ROUND((Source!AF686*Source!AV686)*Source!I686, 2), 2)</f>
        <v>837.4</v>
      </c>
      <c r="T567">
        <f>Source!Y686</f>
        <v>837.4</v>
      </c>
      <c r="U567">
        <f>ROUND((175/100)*ROUND((Source!AE686*Source!AV686)*Source!I686, 2), 2)</f>
        <v>0</v>
      </c>
      <c r="V567">
        <f>ROUND((108/100)*ROUND(Source!CS686*Source!I686, 2), 2)</f>
        <v>0</v>
      </c>
    </row>
    <row r="568" spans="1:22" ht="14.25" x14ac:dyDescent="0.2">
      <c r="A568" s="18"/>
      <c r="B568" s="18"/>
      <c r="C568" s="18"/>
      <c r="D568" s="18" t="s">
        <v>738</v>
      </c>
      <c r="E568" s="19"/>
      <c r="F568" s="9"/>
      <c r="G568" s="21">
        <f>Source!AO686</f>
        <v>2093.5</v>
      </c>
      <c r="H568" s="20" t="str">
        <f>Source!DG686</f>
        <v>*2</v>
      </c>
      <c r="I568" s="9">
        <f>Source!AV686</f>
        <v>1</v>
      </c>
      <c r="J568" s="9">
        <f>IF(Source!BA686&lt;&gt; 0, Source!BA686, 1)</f>
        <v>1</v>
      </c>
      <c r="K568" s="21">
        <f>Source!S686</f>
        <v>8374</v>
      </c>
      <c r="L568" s="21"/>
    </row>
    <row r="569" spans="1:22" ht="14.25" x14ac:dyDescent="0.2">
      <c r="A569" s="18"/>
      <c r="B569" s="18"/>
      <c r="C569" s="18"/>
      <c r="D569" s="18" t="s">
        <v>741</v>
      </c>
      <c r="E569" s="19"/>
      <c r="F569" s="9"/>
      <c r="G569" s="21">
        <f>Source!AL686</f>
        <v>1.1399999999999999</v>
      </c>
      <c r="H569" s="20" t="str">
        <f>Source!DD686</f>
        <v>*2</v>
      </c>
      <c r="I569" s="9">
        <f>Source!AW686</f>
        <v>1</v>
      </c>
      <c r="J569" s="9">
        <f>IF(Source!BC686&lt;&gt; 0, Source!BC686, 1)</f>
        <v>1</v>
      </c>
      <c r="K569" s="21">
        <f>Source!P686</f>
        <v>4.5599999999999996</v>
      </c>
      <c r="L569" s="21"/>
    </row>
    <row r="570" spans="1:22" ht="14.25" x14ac:dyDescent="0.2">
      <c r="A570" s="18"/>
      <c r="B570" s="18"/>
      <c r="C570" s="18"/>
      <c r="D570" s="18" t="s">
        <v>742</v>
      </c>
      <c r="E570" s="19" t="s">
        <v>743</v>
      </c>
      <c r="F570" s="9">
        <f>Source!AT686</f>
        <v>70</v>
      </c>
      <c r="G570" s="21"/>
      <c r="H570" s="20"/>
      <c r="I570" s="9"/>
      <c r="J570" s="9"/>
      <c r="K570" s="21">
        <f>SUM(R567:R569)</f>
        <v>5861.8</v>
      </c>
      <c r="L570" s="21"/>
    </row>
    <row r="571" spans="1:22" ht="14.25" x14ac:dyDescent="0.2">
      <c r="A571" s="18"/>
      <c r="B571" s="18"/>
      <c r="C571" s="18"/>
      <c r="D571" s="18" t="s">
        <v>744</v>
      </c>
      <c r="E571" s="19" t="s">
        <v>743</v>
      </c>
      <c r="F571" s="9">
        <f>Source!AU686</f>
        <v>10</v>
      </c>
      <c r="G571" s="21"/>
      <c r="H571" s="20"/>
      <c r="I571" s="9"/>
      <c r="J571" s="9"/>
      <c r="K571" s="21">
        <f>SUM(T567:T570)</f>
        <v>837.4</v>
      </c>
      <c r="L571" s="21"/>
    </row>
    <row r="572" spans="1:22" ht="14.25" x14ac:dyDescent="0.2">
      <c r="A572" s="18"/>
      <c r="B572" s="18"/>
      <c r="C572" s="18"/>
      <c r="D572" s="18" t="s">
        <v>746</v>
      </c>
      <c r="E572" s="19" t="s">
        <v>747</v>
      </c>
      <c r="F572" s="9">
        <f>Source!AQ686</f>
        <v>2.95</v>
      </c>
      <c r="G572" s="21"/>
      <c r="H572" s="20" t="str">
        <f>Source!DI686</f>
        <v>*2</v>
      </c>
      <c r="I572" s="9">
        <f>Source!AV686</f>
        <v>1</v>
      </c>
      <c r="J572" s="9"/>
      <c r="K572" s="21"/>
      <c r="L572" s="21">
        <f>Source!U686</f>
        <v>11.8</v>
      </c>
    </row>
    <row r="573" spans="1:22" ht="15" x14ac:dyDescent="0.25">
      <c r="A573" s="26"/>
      <c r="B573" s="26"/>
      <c r="C573" s="26"/>
      <c r="D573" s="26"/>
      <c r="E573" s="26"/>
      <c r="F573" s="26"/>
      <c r="G573" s="26"/>
      <c r="H573" s="26"/>
      <c r="I573" s="26"/>
      <c r="J573" s="54">
        <f>K568+K569+K570+K571</f>
        <v>15077.76</v>
      </c>
      <c r="K573" s="54"/>
      <c r="L573" s="27">
        <f>IF(Source!I686&lt;&gt;0, ROUND(J573/Source!I686, 2), 0)</f>
        <v>7538.88</v>
      </c>
      <c r="P573" s="24">
        <f>J573</f>
        <v>15077.76</v>
      </c>
    </row>
    <row r="574" spans="1:22" ht="42.75" x14ac:dyDescent="0.2">
      <c r="A574" s="18">
        <v>59</v>
      </c>
      <c r="B574" s="18">
        <v>59</v>
      </c>
      <c r="C574" s="18" t="str">
        <f>Source!F688</f>
        <v>1.22-2203-2-2/1</v>
      </c>
      <c r="D574" s="18" t="str">
        <f>Source!G688</f>
        <v>Техническое обслуживание камеры видеонаблюдения /Сканер биометрии лица (RusGuard R20-Face (8W))</v>
      </c>
      <c r="E574" s="19" t="str">
        <f>Source!H688</f>
        <v>шт.</v>
      </c>
      <c r="F574" s="9">
        <f>Source!I688</f>
        <v>8</v>
      </c>
      <c r="G574" s="21"/>
      <c r="H574" s="20"/>
      <c r="I574" s="9"/>
      <c r="J574" s="9"/>
      <c r="K574" s="21"/>
      <c r="L574" s="21"/>
      <c r="Q574">
        <f>ROUND((Source!BZ688/100)*ROUND((Source!AF688*Source!AV688)*Source!I688, 2), 2)</f>
        <v>14545.22</v>
      </c>
      <c r="R574">
        <f>Source!X688</f>
        <v>14545.22</v>
      </c>
      <c r="S574">
        <f>ROUND((Source!CA688/100)*ROUND((Source!AF688*Source!AV688)*Source!I688, 2), 2)</f>
        <v>2077.89</v>
      </c>
      <c r="T574">
        <f>Source!Y688</f>
        <v>2077.89</v>
      </c>
      <c r="U574">
        <f>ROUND((175/100)*ROUND((Source!AE688*Source!AV688)*Source!I688, 2), 2)</f>
        <v>0</v>
      </c>
      <c r="V574">
        <f>ROUND((108/100)*ROUND(Source!CS688*Source!I688, 2), 2)</f>
        <v>0</v>
      </c>
    </row>
    <row r="575" spans="1:22" ht="14.25" x14ac:dyDescent="0.2">
      <c r="A575" s="18"/>
      <c r="B575" s="18"/>
      <c r="C575" s="18"/>
      <c r="D575" s="18" t="s">
        <v>738</v>
      </c>
      <c r="E575" s="19"/>
      <c r="F575" s="9"/>
      <c r="G575" s="21">
        <f>Source!AO688</f>
        <v>1298.68</v>
      </c>
      <c r="H575" s="20" t="str">
        <f>Source!DG688</f>
        <v>*2</v>
      </c>
      <c r="I575" s="9">
        <f>Source!AV688</f>
        <v>1</v>
      </c>
      <c r="J575" s="9">
        <f>IF(Source!BA688&lt;&gt; 0, Source!BA688, 1)</f>
        <v>1</v>
      </c>
      <c r="K575" s="21">
        <f>Source!S688</f>
        <v>20778.88</v>
      </c>
      <c r="L575" s="21"/>
    </row>
    <row r="576" spans="1:22" ht="14.25" x14ac:dyDescent="0.2">
      <c r="A576" s="18"/>
      <c r="B576" s="18"/>
      <c r="C576" s="18"/>
      <c r="D576" s="18" t="s">
        <v>741</v>
      </c>
      <c r="E576" s="19"/>
      <c r="F576" s="9"/>
      <c r="G576" s="21">
        <f>Source!AL688</f>
        <v>8.3699999999999992</v>
      </c>
      <c r="H576" s="20" t="str">
        <f>Source!DD688</f>
        <v>*2</v>
      </c>
      <c r="I576" s="9">
        <f>Source!AW688</f>
        <v>1</v>
      </c>
      <c r="J576" s="9">
        <f>IF(Source!BC688&lt;&gt; 0, Source!BC688, 1)</f>
        <v>1</v>
      </c>
      <c r="K576" s="21">
        <f>Source!P688</f>
        <v>133.91999999999999</v>
      </c>
      <c r="L576" s="21"/>
    </row>
    <row r="577" spans="1:22" ht="14.25" x14ac:dyDescent="0.2">
      <c r="A577" s="18"/>
      <c r="B577" s="18"/>
      <c r="C577" s="18"/>
      <c r="D577" s="18" t="s">
        <v>742</v>
      </c>
      <c r="E577" s="19" t="s">
        <v>743</v>
      </c>
      <c r="F577" s="9">
        <f>Source!AT688</f>
        <v>70</v>
      </c>
      <c r="G577" s="21"/>
      <c r="H577" s="20"/>
      <c r="I577" s="9"/>
      <c r="J577" s="9"/>
      <c r="K577" s="21">
        <f>SUM(R574:R576)</f>
        <v>14545.22</v>
      </c>
      <c r="L577" s="21"/>
    </row>
    <row r="578" spans="1:22" ht="14.25" x14ac:dyDescent="0.2">
      <c r="A578" s="18"/>
      <c r="B578" s="18"/>
      <c r="C578" s="18"/>
      <c r="D578" s="18" t="s">
        <v>744</v>
      </c>
      <c r="E578" s="19" t="s">
        <v>743</v>
      </c>
      <c r="F578" s="9">
        <f>Source!AU688</f>
        <v>10</v>
      </c>
      <c r="G578" s="21"/>
      <c r="H578" s="20"/>
      <c r="I578" s="9"/>
      <c r="J578" s="9"/>
      <c r="K578" s="21">
        <f>SUM(T574:T577)</f>
        <v>2077.89</v>
      </c>
      <c r="L578" s="21"/>
    </row>
    <row r="579" spans="1:22" ht="14.25" x14ac:dyDescent="0.2">
      <c r="A579" s="18"/>
      <c r="B579" s="18"/>
      <c r="C579" s="18"/>
      <c r="D579" s="18" t="s">
        <v>746</v>
      </c>
      <c r="E579" s="19" t="s">
        <v>747</v>
      </c>
      <c r="F579" s="9">
        <f>Source!AQ688</f>
        <v>1.83</v>
      </c>
      <c r="G579" s="21"/>
      <c r="H579" s="20" t="str">
        <f>Source!DI688</f>
        <v>*2</v>
      </c>
      <c r="I579" s="9">
        <f>Source!AV688</f>
        <v>1</v>
      </c>
      <c r="J579" s="9"/>
      <c r="K579" s="21"/>
      <c r="L579" s="21">
        <f>Source!U688</f>
        <v>29.28</v>
      </c>
    </row>
    <row r="580" spans="1:22" ht="15" x14ac:dyDescent="0.25">
      <c r="A580" s="26"/>
      <c r="B580" s="26"/>
      <c r="C580" s="26"/>
      <c r="D580" s="26"/>
      <c r="E580" s="26"/>
      <c r="F580" s="26"/>
      <c r="G580" s="26"/>
      <c r="H580" s="26"/>
      <c r="I580" s="26"/>
      <c r="J580" s="54">
        <f>K575+K576+K577+K578</f>
        <v>37535.909999999996</v>
      </c>
      <c r="K580" s="54"/>
      <c r="L580" s="27">
        <f>IF(Source!I688&lt;&gt;0, ROUND(J580/Source!I688, 2), 0)</f>
        <v>4691.99</v>
      </c>
      <c r="P580" s="24">
        <f>J580</f>
        <v>37535.909999999996</v>
      </c>
    </row>
    <row r="581" spans="1:22" ht="28.5" x14ac:dyDescent="0.2">
      <c r="A581" s="18">
        <v>60</v>
      </c>
      <c r="B581" s="18">
        <v>60</v>
      </c>
      <c r="C581" s="18" t="str">
        <f>Source!F689</f>
        <v>1.22-2203-78-1/1</v>
      </c>
      <c r="D581" s="18" t="str">
        <f>Source!G689</f>
        <v>Техническое обслуживание блока питания типа БРП-12-01Л</v>
      </c>
      <c r="E581" s="19" t="str">
        <f>Source!H689</f>
        <v>шт.</v>
      </c>
      <c r="F581" s="9">
        <f>Source!I689</f>
        <v>12</v>
      </c>
      <c r="G581" s="21"/>
      <c r="H581" s="20"/>
      <c r="I581" s="9"/>
      <c r="J581" s="9"/>
      <c r="K581" s="21"/>
      <c r="L581" s="21"/>
      <c r="Q581">
        <f>ROUND((Source!BZ689/100)*ROUND((Source!AF689*Source!AV689)*Source!I689, 2), 2)</f>
        <v>8026.7</v>
      </c>
      <c r="R581">
        <f>Source!X689</f>
        <v>8026.7</v>
      </c>
      <c r="S581">
        <f>ROUND((Source!CA689/100)*ROUND((Source!AF689*Source!AV689)*Source!I689, 2), 2)</f>
        <v>1146.67</v>
      </c>
      <c r="T581">
        <f>Source!Y689</f>
        <v>1146.67</v>
      </c>
      <c r="U581">
        <f>ROUND((175/100)*ROUND((Source!AE689*Source!AV689)*Source!I689, 2), 2)</f>
        <v>0</v>
      </c>
      <c r="V581">
        <f>ROUND((108/100)*ROUND(Source!CS689*Source!I689, 2), 2)</f>
        <v>0</v>
      </c>
    </row>
    <row r="582" spans="1:22" x14ac:dyDescent="0.2">
      <c r="D582" s="22" t="str">
        <f>"Объем: "&amp;Source!I689&amp;"=8+"&amp;"4"</f>
        <v>Объем: 12=8+4</v>
      </c>
    </row>
    <row r="583" spans="1:22" ht="14.25" x14ac:dyDescent="0.2">
      <c r="A583" s="18"/>
      <c r="B583" s="18"/>
      <c r="C583" s="18"/>
      <c r="D583" s="18" t="s">
        <v>738</v>
      </c>
      <c r="E583" s="19"/>
      <c r="F583" s="9"/>
      <c r="G583" s="21">
        <f>Source!AO689</f>
        <v>477.78</v>
      </c>
      <c r="H583" s="20" t="str">
        <f>Source!DG689</f>
        <v>*2</v>
      </c>
      <c r="I583" s="9">
        <f>Source!AV689</f>
        <v>1</v>
      </c>
      <c r="J583" s="9">
        <f>IF(Source!BA689&lt;&gt; 0, Source!BA689, 1)</f>
        <v>1</v>
      </c>
      <c r="K583" s="21">
        <f>Source!S689</f>
        <v>11466.72</v>
      </c>
      <c r="L583" s="21"/>
    </row>
    <row r="584" spans="1:22" ht="14.25" x14ac:dyDescent="0.2">
      <c r="A584" s="18"/>
      <c r="B584" s="18"/>
      <c r="C584" s="18"/>
      <c r="D584" s="18" t="s">
        <v>741</v>
      </c>
      <c r="E584" s="19"/>
      <c r="F584" s="9"/>
      <c r="G584" s="21">
        <f>Source!AL689</f>
        <v>4.09</v>
      </c>
      <c r="H584" s="20" t="str">
        <f>Source!DD689</f>
        <v>*2</v>
      </c>
      <c r="I584" s="9">
        <f>Source!AW689</f>
        <v>1</v>
      </c>
      <c r="J584" s="9">
        <f>IF(Source!BC689&lt;&gt; 0, Source!BC689, 1)</f>
        <v>1</v>
      </c>
      <c r="K584" s="21">
        <f>Source!P689</f>
        <v>98.16</v>
      </c>
      <c r="L584" s="21"/>
    </row>
    <row r="585" spans="1:22" ht="14.25" x14ac:dyDescent="0.2">
      <c r="A585" s="18"/>
      <c r="B585" s="18"/>
      <c r="C585" s="18"/>
      <c r="D585" s="18" t="s">
        <v>742</v>
      </c>
      <c r="E585" s="19" t="s">
        <v>743</v>
      </c>
      <c r="F585" s="9">
        <f>Source!AT689</f>
        <v>70</v>
      </c>
      <c r="G585" s="21"/>
      <c r="H585" s="20"/>
      <c r="I585" s="9"/>
      <c r="J585" s="9"/>
      <c r="K585" s="21">
        <f>SUM(R581:R584)</f>
        <v>8026.7</v>
      </c>
      <c r="L585" s="21"/>
    </row>
    <row r="586" spans="1:22" ht="14.25" x14ac:dyDescent="0.2">
      <c r="A586" s="18"/>
      <c r="B586" s="18"/>
      <c r="C586" s="18"/>
      <c r="D586" s="18" t="s">
        <v>744</v>
      </c>
      <c r="E586" s="19" t="s">
        <v>743</v>
      </c>
      <c r="F586" s="9">
        <f>Source!AU689</f>
        <v>10</v>
      </c>
      <c r="G586" s="21"/>
      <c r="H586" s="20"/>
      <c r="I586" s="9"/>
      <c r="J586" s="9"/>
      <c r="K586" s="21">
        <f>SUM(T581:T585)</f>
        <v>1146.67</v>
      </c>
      <c r="L586" s="21"/>
    </row>
    <row r="587" spans="1:22" ht="14.25" x14ac:dyDescent="0.2">
      <c r="A587" s="18"/>
      <c r="B587" s="18"/>
      <c r="C587" s="18"/>
      <c r="D587" s="18" t="s">
        <v>746</v>
      </c>
      <c r="E587" s="19" t="s">
        <v>747</v>
      </c>
      <c r="F587" s="9">
        <f>Source!AQ689</f>
        <v>0.72</v>
      </c>
      <c r="G587" s="21"/>
      <c r="H587" s="20" t="str">
        <f>Source!DI689</f>
        <v>*2</v>
      </c>
      <c r="I587" s="9">
        <f>Source!AV689</f>
        <v>1</v>
      </c>
      <c r="J587" s="9"/>
      <c r="K587" s="21"/>
      <c r="L587" s="21">
        <f>Source!U689</f>
        <v>17.28</v>
      </c>
    </row>
    <row r="588" spans="1:22" ht="15" x14ac:dyDescent="0.25">
      <c r="A588" s="26"/>
      <c r="B588" s="26"/>
      <c r="C588" s="26"/>
      <c r="D588" s="26"/>
      <c r="E588" s="26"/>
      <c r="F588" s="26"/>
      <c r="G588" s="26"/>
      <c r="H588" s="26"/>
      <c r="I588" s="26"/>
      <c r="J588" s="54">
        <f>K583+K584+K585+K586</f>
        <v>20738.25</v>
      </c>
      <c r="K588" s="54"/>
      <c r="L588" s="27">
        <f>IF(Source!I689&lt;&gt;0, ROUND(J588/Source!I689, 2), 0)</f>
        <v>1728.19</v>
      </c>
      <c r="P588" s="24">
        <f>J588</f>
        <v>20738.25</v>
      </c>
    </row>
    <row r="589" spans="1:22" ht="28.5" x14ac:dyDescent="0.2">
      <c r="A589" s="18">
        <v>61</v>
      </c>
      <c r="B589" s="18">
        <v>61</v>
      </c>
      <c r="C589" s="18" t="str">
        <f>Source!F691</f>
        <v>1.22-2103-2-1/1</v>
      </c>
      <c r="D589" s="18" t="str">
        <f>Source!G691</f>
        <v>Техническое обслуживание сетевой линии связи</v>
      </c>
      <c r="E589" s="19" t="str">
        <f>Source!H691</f>
        <v>100 м</v>
      </c>
      <c r="F589" s="9">
        <f>Source!I691</f>
        <v>0.59799999999999998</v>
      </c>
      <c r="G589" s="21"/>
      <c r="H589" s="20"/>
      <c r="I589" s="9"/>
      <c r="J589" s="9"/>
      <c r="K589" s="21"/>
      <c r="L589" s="21"/>
      <c r="Q589">
        <f>ROUND((Source!BZ691/100)*ROUND((Source!AF691*Source!AV691)*Source!I691, 2), 2)</f>
        <v>207.94</v>
      </c>
      <c r="R589">
        <f>Source!X691</f>
        <v>207.94</v>
      </c>
      <c r="S589">
        <f>ROUND((Source!CA691/100)*ROUND((Source!AF691*Source!AV691)*Source!I691, 2), 2)</f>
        <v>29.71</v>
      </c>
      <c r="T589">
        <f>Source!Y691</f>
        <v>29.71</v>
      </c>
      <c r="U589">
        <f>ROUND((175/100)*ROUND((Source!AE691*Source!AV691)*Source!I691, 2), 2)</f>
        <v>0</v>
      </c>
      <c r="V589">
        <f>ROUND((108/100)*ROUND(Source!CS691*Source!I691, 2), 2)</f>
        <v>0</v>
      </c>
    </row>
    <row r="590" spans="1:22" ht="25.5" x14ac:dyDescent="0.2">
      <c r="D590" s="22" t="str">
        <f>"Объем: "&amp;Source!I691&amp;"=(340+"&amp;"80+"&amp;"80+"&amp;"50+"&amp;"24+"&amp;"24)*"&amp;"0,1/"&amp;"100"</f>
        <v>Объем: 0,598=(340+80+80+50+24+24)*0,1/100</v>
      </c>
    </row>
    <row r="591" spans="1:22" ht="14.25" x14ac:dyDescent="0.2">
      <c r="A591" s="18"/>
      <c r="B591" s="18"/>
      <c r="C591" s="18"/>
      <c r="D591" s="18" t="s">
        <v>738</v>
      </c>
      <c r="E591" s="19"/>
      <c r="F591" s="9"/>
      <c r="G591" s="21">
        <f>Source!AO691</f>
        <v>496.76</v>
      </c>
      <c r="H591" s="20" t="str">
        <f>Source!DG691</f>
        <v/>
      </c>
      <c r="I591" s="9">
        <f>Source!AV691</f>
        <v>1</v>
      </c>
      <c r="J591" s="9">
        <f>IF(Source!BA691&lt;&gt; 0, Source!BA691, 1)</f>
        <v>1</v>
      </c>
      <c r="K591" s="21">
        <f>Source!S691</f>
        <v>297.06</v>
      </c>
      <c r="L591" s="21"/>
    </row>
    <row r="592" spans="1:22" ht="14.25" x14ac:dyDescent="0.2">
      <c r="A592" s="18"/>
      <c r="B592" s="18"/>
      <c r="C592" s="18"/>
      <c r="D592" s="18" t="s">
        <v>742</v>
      </c>
      <c r="E592" s="19" t="s">
        <v>743</v>
      </c>
      <c r="F592" s="9">
        <f>Source!AT691</f>
        <v>70</v>
      </c>
      <c r="G592" s="21"/>
      <c r="H592" s="20"/>
      <c r="I592" s="9"/>
      <c r="J592" s="9"/>
      <c r="K592" s="21">
        <f>SUM(R589:R591)</f>
        <v>207.94</v>
      </c>
      <c r="L592" s="21"/>
    </row>
    <row r="593" spans="1:22" ht="14.25" x14ac:dyDescent="0.2">
      <c r="A593" s="18"/>
      <c r="B593" s="18"/>
      <c r="C593" s="18"/>
      <c r="D593" s="18" t="s">
        <v>744</v>
      </c>
      <c r="E593" s="19" t="s">
        <v>743</v>
      </c>
      <c r="F593" s="9">
        <f>Source!AU691</f>
        <v>10</v>
      </c>
      <c r="G593" s="21"/>
      <c r="H593" s="20"/>
      <c r="I593" s="9"/>
      <c r="J593" s="9"/>
      <c r="K593" s="21">
        <f>SUM(T589:T592)</f>
        <v>29.71</v>
      </c>
      <c r="L593" s="21"/>
    </row>
    <row r="594" spans="1:22" ht="14.25" x14ac:dyDescent="0.2">
      <c r="A594" s="18"/>
      <c r="B594" s="18"/>
      <c r="C594" s="18"/>
      <c r="D594" s="18" t="s">
        <v>746</v>
      </c>
      <c r="E594" s="19" t="s">
        <v>747</v>
      </c>
      <c r="F594" s="9">
        <f>Source!AQ691</f>
        <v>0.7</v>
      </c>
      <c r="G594" s="21"/>
      <c r="H594" s="20" t="str">
        <f>Source!DI691</f>
        <v/>
      </c>
      <c r="I594" s="9">
        <f>Source!AV691</f>
        <v>1</v>
      </c>
      <c r="J594" s="9"/>
      <c r="K594" s="21"/>
      <c r="L594" s="21">
        <f>Source!U691</f>
        <v>0.41859999999999997</v>
      </c>
    </row>
    <row r="595" spans="1:22" ht="15" x14ac:dyDescent="0.25">
      <c r="A595" s="26"/>
      <c r="B595" s="26"/>
      <c r="C595" s="26"/>
      <c r="D595" s="26"/>
      <c r="E595" s="26"/>
      <c r="F595" s="26"/>
      <c r="G595" s="26"/>
      <c r="H595" s="26"/>
      <c r="I595" s="26"/>
      <c r="J595" s="54">
        <f>K591+K592+K593</f>
        <v>534.71</v>
      </c>
      <c r="K595" s="54"/>
      <c r="L595" s="27">
        <f>IF(Source!I691&lt;&gt;0, ROUND(J595/Source!I691, 2), 0)</f>
        <v>894.16</v>
      </c>
      <c r="P595" s="24">
        <f>J595</f>
        <v>534.71</v>
      </c>
    </row>
    <row r="597" spans="1:22" ht="15" x14ac:dyDescent="0.25">
      <c r="A597" s="59" t="str">
        <f>CONCATENATE("Итого по подразделу: ",IF(Source!G693&lt;&gt;"Новый подраздел", Source!G693, ""))</f>
        <v>Итого по подразделу: Система контроля и управления доступом</v>
      </c>
      <c r="B597" s="59"/>
      <c r="C597" s="59"/>
      <c r="D597" s="59"/>
      <c r="E597" s="59"/>
      <c r="F597" s="59"/>
      <c r="G597" s="59"/>
      <c r="H597" s="59"/>
      <c r="I597" s="59"/>
      <c r="J597" s="57">
        <f>SUM(P549:P596)</f>
        <v>95681.22</v>
      </c>
      <c r="K597" s="58"/>
      <c r="L597" s="28"/>
    </row>
    <row r="600" spans="1:22" ht="15" x14ac:dyDescent="0.25">
      <c r="A600" s="59" t="str">
        <f>CONCATENATE("Итого по разделу: ",IF(Source!G723&lt;&gt;"Новый раздел", Source!G723, ""))</f>
        <v>Итого по разделу: 5. Охранные системы</v>
      </c>
      <c r="B600" s="59"/>
      <c r="C600" s="59"/>
      <c r="D600" s="59"/>
      <c r="E600" s="59"/>
      <c r="F600" s="59"/>
      <c r="G600" s="59"/>
      <c r="H600" s="59"/>
      <c r="I600" s="59"/>
      <c r="J600" s="57">
        <f>SUM(P400:P599)</f>
        <v>223427.44</v>
      </c>
      <c r="K600" s="58"/>
      <c r="L600" s="28"/>
    </row>
    <row r="603" spans="1:22" ht="16.5" x14ac:dyDescent="0.25">
      <c r="A603" s="56" t="str">
        <f>CONCATENATE("Раздел: ",IF(Source!G753&lt;&gt;"Новый раздел", Source!G753, ""))</f>
        <v>Раздел: 6. Структурированная кабельная система</v>
      </c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6"/>
    </row>
    <row r="604" spans="1:22" ht="85.5" x14ac:dyDescent="0.2">
      <c r="A604" s="18">
        <v>62</v>
      </c>
      <c r="B604" s="18">
        <v>62</v>
      </c>
      <c r="C604" s="18" t="str">
        <f>Source!F757</f>
        <v>1.23-2303-5-1/1</v>
      </c>
      <c r="D604" s="18" t="str">
        <f>Source!G757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</v>
      </c>
      <c r="E604" s="19" t="str">
        <f>Source!H757</f>
        <v>шт.</v>
      </c>
      <c r="F604" s="9">
        <f>Source!I757</f>
        <v>2</v>
      </c>
      <c r="G604" s="21"/>
      <c r="H604" s="20"/>
      <c r="I604" s="9"/>
      <c r="J604" s="9"/>
      <c r="K604" s="21"/>
      <c r="L604" s="21"/>
      <c r="Q604">
        <f>ROUND((Source!BZ757/100)*ROUND((Source!AF757*Source!AV757)*Source!I757, 2), 2)</f>
        <v>2284.0700000000002</v>
      </c>
      <c r="R604">
        <f>Source!X757</f>
        <v>2284.0700000000002</v>
      </c>
      <c r="S604">
        <f>ROUND((Source!CA757/100)*ROUND((Source!AF757*Source!AV757)*Source!I757, 2), 2)</f>
        <v>326.3</v>
      </c>
      <c r="T604">
        <f>Source!Y757</f>
        <v>326.3</v>
      </c>
      <c r="U604">
        <f>ROUND((175/100)*ROUND((Source!AE757*Source!AV757)*Source!I757, 2), 2)</f>
        <v>0</v>
      </c>
      <c r="V604">
        <f>ROUND((108/100)*ROUND(Source!CS757*Source!I757, 2), 2)</f>
        <v>0</v>
      </c>
    </row>
    <row r="605" spans="1:22" ht="14.25" x14ac:dyDescent="0.2">
      <c r="A605" s="18"/>
      <c r="B605" s="18"/>
      <c r="C605" s="18"/>
      <c r="D605" s="18" t="s">
        <v>738</v>
      </c>
      <c r="E605" s="19"/>
      <c r="F605" s="9"/>
      <c r="G605" s="21">
        <f>Source!AO757</f>
        <v>815.74</v>
      </c>
      <c r="H605" s="20" t="str">
        <f>Source!DG757</f>
        <v>*2</v>
      </c>
      <c r="I605" s="9">
        <f>Source!AV757</f>
        <v>1</v>
      </c>
      <c r="J605" s="9">
        <f>IF(Source!BA757&lt;&gt; 0, Source!BA757, 1)</f>
        <v>1</v>
      </c>
      <c r="K605" s="21">
        <f>Source!S757</f>
        <v>3262.96</v>
      </c>
      <c r="L605" s="21"/>
    </row>
    <row r="606" spans="1:22" ht="14.25" x14ac:dyDescent="0.2">
      <c r="A606" s="18"/>
      <c r="B606" s="18"/>
      <c r="C606" s="18"/>
      <c r="D606" s="18" t="s">
        <v>742</v>
      </c>
      <c r="E606" s="19" t="s">
        <v>743</v>
      </c>
      <c r="F606" s="9">
        <f>Source!AT757</f>
        <v>70</v>
      </c>
      <c r="G606" s="21"/>
      <c r="H606" s="20"/>
      <c r="I606" s="9"/>
      <c r="J606" s="9"/>
      <c r="K606" s="21">
        <f>SUM(R604:R605)</f>
        <v>2284.0700000000002</v>
      </c>
      <c r="L606" s="21"/>
    </row>
    <row r="607" spans="1:22" ht="14.25" x14ac:dyDescent="0.2">
      <c r="A607" s="18"/>
      <c r="B607" s="18"/>
      <c r="C607" s="18"/>
      <c r="D607" s="18" t="s">
        <v>744</v>
      </c>
      <c r="E607" s="19" t="s">
        <v>743</v>
      </c>
      <c r="F607" s="9">
        <f>Source!AU757</f>
        <v>10</v>
      </c>
      <c r="G607" s="21"/>
      <c r="H607" s="20"/>
      <c r="I607" s="9"/>
      <c r="J607" s="9"/>
      <c r="K607" s="21">
        <f>SUM(T604:T606)</f>
        <v>326.3</v>
      </c>
      <c r="L607" s="21"/>
    </row>
    <row r="608" spans="1:22" ht="14.25" x14ac:dyDescent="0.2">
      <c r="A608" s="18"/>
      <c r="B608" s="18"/>
      <c r="C608" s="18"/>
      <c r="D608" s="18" t="s">
        <v>746</v>
      </c>
      <c r="E608" s="19" t="s">
        <v>747</v>
      </c>
      <c r="F608" s="9">
        <f>Source!AQ757</f>
        <v>1.06</v>
      </c>
      <c r="G608" s="21"/>
      <c r="H608" s="20" t="str">
        <f>Source!DI757</f>
        <v>*2</v>
      </c>
      <c r="I608" s="9">
        <f>Source!AV757</f>
        <v>1</v>
      </c>
      <c r="J608" s="9"/>
      <c r="K608" s="21"/>
      <c r="L608" s="21">
        <f>Source!U757</f>
        <v>4.24</v>
      </c>
    </row>
    <row r="609" spans="1:22" ht="15" x14ac:dyDescent="0.25">
      <c r="A609" s="26"/>
      <c r="B609" s="26"/>
      <c r="C609" s="26"/>
      <c r="D609" s="26"/>
      <c r="E609" s="26"/>
      <c r="F609" s="26"/>
      <c r="G609" s="26"/>
      <c r="H609" s="26"/>
      <c r="I609" s="26"/>
      <c r="J609" s="54">
        <f>K605+K606+K607</f>
        <v>5873.3300000000008</v>
      </c>
      <c r="K609" s="54"/>
      <c r="L609" s="27">
        <f>IF(Source!I757&lt;&gt;0, ROUND(J609/Source!I757, 2), 0)</f>
        <v>2936.67</v>
      </c>
      <c r="P609" s="24">
        <f>J609</f>
        <v>5873.3300000000008</v>
      </c>
    </row>
    <row r="610" spans="1:22" ht="28.5" x14ac:dyDescent="0.2">
      <c r="A610" s="18">
        <v>63</v>
      </c>
      <c r="B610" s="18">
        <v>63</v>
      </c>
      <c r="C610" s="18" t="str">
        <f>Source!F758</f>
        <v>1.18-2303-3-2/1</v>
      </c>
      <c r="D610" s="18" t="str">
        <f>Source!G758</f>
        <v>Техническое обслуживание канального вентилятора - ежеквартальное</v>
      </c>
      <c r="E610" s="19" t="str">
        <f>Source!H758</f>
        <v>шт.</v>
      </c>
      <c r="F610" s="9">
        <f>Source!I758</f>
        <v>2</v>
      </c>
      <c r="G610" s="21"/>
      <c r="H610" s="20"/>
      <c r="I610" s="9"/>
      <c r="J610" s="9"/>
      <c r="K610" s="21"/>
      <c r="L610" s="21"/>
      <c r="Q610">
        <f>ROUND((Source!BZ758/100)*ROUND((Source!AF758*Source!AV758)*Source!I758, 2), 2)</f>
        <v>2997.48</v>
      </c>
      <c r="R610">
        <f>Source!X758</f>
        <v>2997.48</v>
      </c>
      <c r="S610">
        <f>ROUND((Source!CA758/100)*ROUND((Source!AF758*Source!AV758)*Source!I758, 2), 2)</f>
        <v>428.21</v>
      </c>
      <c r="T610">
        <f>Source!Y758</f>
        <v>428.21</v>
      </c>
      <c r="U610">
        <f>ROUND((175/100)*ROUND((Source!AE758*Source!AV758)*Source!I758, 2), 2)</f>
        <v>0</v>
      </c>
      <c r="V610">
        <f>ROUND((108/100)*ROUND(Source!CS758*Source!I758, 2), 2)</f>
        <v>0</v>
      </c>
    </row>
    <row r="611" spans="1:22" ht="14.25" x14ac:dyDescent="0.2">
      <c r="A611" s="18"/>
      <c r="B611" s="18"/>
      <c r="C611" s="18"/>
      <c r="D611" s="18" t="s">
        <v>738</v>
      </c>
      <c r="E611" s="19"/>
      <c r="F611" s="9"/>
      <c r="G611" s="21">
        <f>Source!AO758</f>
        <v>1070.53</v>
      </c>
      <c r="H611" s="20" t="str">
        <f>Source!DG758</f>
        <v>*2</v>
      </c>
      <c r="I611" s="9">
        <f>Source!AV758</f>
        <v>1</v>
      </c>
      <c r="J611" s="9">
        <f>IF(Source!BA758&lt;&gt; 0, Source!BA758, 1)</f>
        <v>1</v>
      </c>
      <c r="K611" s="21">
        <f>Source!S758</f>
        <v>4282.12</v>
      </c>
      <c r="L611" s="21"/>
    </row>
    <row r="612" spans="1:22" ht="14.25" x14ac:dyDescent="0.2">
      <c r="A612" s="18"/>
      <c r="B612" s="18"/>
      <c r="C612" s="18"/>
      <c r="D612" s="18" t="s">
        <v>742</v>
      </c>
      <c r="E612" s="19" t="s">
        <v>743</v>
      </c>
      <c r="F612" s="9">
        <f>Source!AT758</f>
        <v>70</v>
      </c>
      <c r="G612" s="21"/>
      <c r="H612" s="20"/>
      <c r="I612" s="9"/>
      <c r="J612" s="9"/>
      <c r="K612" s="21">
        <f>SUM(R610:R611)</f>
        <v>2997.48</v>
      </c>
      <c r="L612" s="21"/>
    </row>
    <row r="613" spans="1:22" ht="14.25" x14ac:dyDescent="0.2">
      <c r="A613" s="18"/>
      <c r="B613" s="18"/>
      <c r="C613" s="18"/>
      <c r="D613" s="18" t="s">
        <v>744</v>
      </c>
      <c r="E613" s="19" t="s">
        <v>743</v>
      </c>
      <c r="F613" s="9">
        <f>Source!AU758</f>
        <v>10</v>
      </c>
      <c r="G613" s="21"/>
      <c r="H613" s="20"/>
      <c r="I613" s="9"/>
      <c r="J613" s="9"/>
      <c r="K613" s="21">
        <f>SUM(T610:T612)</f>
        <v>428.21</v>
      </c>
      <c r="L613" s="21"/>
    </row>
    <row r="614" spans="1:22" ht="14.25" x14ac:dyDescent="0.2">
      <c r="A614" s="18"/>
      <c r="B614" s="18"/>
      <c r="C614" s="18"/>
      <c r="D614" s="18" t="s">
        <v>746</v>
      </c>
      <c r="E614" s="19" t="s">
        <v>747</v>
      </c>
      <c r="F614" s="9">
        <f>Source!AQ758</f>
        <v>1.76</v>
      </c>
      <c r="G614" s="21"/>
      <c r="H614" s="20" t="str">
        <f>Source!DI758</f>
        <v>*2</v>
      </c>
      <c r="I614" s="9">
        <f>Source!AV758</f>
        <v>1</v>
      </c>
      <c r="J614" s="9"/>
      <c r="K614" s="21"/>
      <c r="L614" s="21">
        <f>Source!U758</f>
        <v>7.04</v>
      </c>
    </row>
    <row r="615" spans="1:22" ht="15" x14ac:dyDescent="0.25">
      <c r="A615" s="26"/>
      <c r="B615" s="26"/>
      <c r="C615" s="26"/>
      <c r="D615" s="26"/>
      <c r="E615" s="26"/>
      <c r="F615" s="26"/>
      <c r="G615" s="26"/>
      <c r="H615" s="26"/>
      <c r="I615" s="26"/>
      <c r="J615" s="54">
        <f>K611+K612+K613</f>
        <v>7707.81</v>
      </c>
      <c r="K615" s="54"/>
      <c r="L615" s="27">
        <f>IF(Source!I758&lt;&gt;0, ROUND(J615/Source!I758, 2), 0)</f>
        <v>3853.91</v>
      </c>
      <c r="P615" s="24">
        <f>J615</f>
        <v>7707.81</v>
      </c>
    </row>
    <row r="616" spans="1:22" ht="14.25" x14ac:dyDescent="0.2">
      <c r="A616" s="18">
        <v>64</v>
      </c>
      <c r="B616" s="18">
        <v>64</v>
      </c>
      <c r="C616" s="18" t="str">
        <f>Source!F759</f>
        <v>1.23-2103-31-1/1</v>
      </c>
      <c r="D616" s="18" t="str">
        <f>Source!G759</f>
        <v>Техническое обслуживание термостата</v>
      </c>
      <c r="E616" s="19" t="str">
        <f>Source!H759</f>
        <v>шт.</v>
      </c>
      <c r="F616" s="9">
        <f>Source!I759</f>
        <v>2</v>
      </c>
      <c r="G616" s="21"/>
      <c r="H616" s="20"/>
      <c r="I616" s="9"/>
      <c r="J616" s="9"/>
      <c r="K616" s="21"/>
      <c r="L616" s="21"/>
      <c r="Q616">
        <f>ROUND((Source!BZ759/100)*ROUND((Source!AF759*Source!AV759)*Source!I759, 2), 2)</f>
        <v>3159.41</v>
      </c>
      <c r="R616">
        <f>Source!X759</f>
        <v>3159.41</v>
      </c>
      <c r="S616">
        <f>ROUND((Source!CA759/100)*ROUND((Source!AF759*Source!AV759)*Source!I759, 2), 2)</f>
        <v>451.34</v>
      </c>
      <c r="T616">
        <f>Source!Y759</f>
        <v>451.34</v>
      </c>
      <c r="U616">
        <f>ROUND((175/100)*ROUND((Source!AE759*Source!AV759)*Source!I759, 2), 2)</f>
        <v>0</v>
      </c>
      <c r="V616">
        <f>ROUND((108/100)*ROUND(Source!CS759*Source!I759, 2), 2)</f>
        <v>0</v>
      </c>
    </row>
    <row r="617" spans="1:22" ht="14.25" x14ac:dyDescent="0.2">
      <c r="A617" s="18"/>
      <c r="B617" s="18"/>
      <c r="C617" s="18"/>
      <c r="D617" s="18" t="s">
        <v>738</v>
      </c>
      <c r="E617" s="19"/>
      <c r="F617" s="9"/>
      <c r="G617" s="21">
        <f>Source!AO759</f>
        <v>1128.3599999999999</v>
      </c>
      <c r="H617" s="20" t="str">
        <f>Source!DG759</f>
        <v>*2</v>
      </c>
      <c r="I617" s="9">
        <f>Source!AV759</f>
        <v>1</v>
      </c>
      <c r="J617" s="9">
        <f>IF(Source!BA759&lt;&gt; 0, Source!BA759, 1)</f>
        <v>1</v>
      </c>
      <c r="K617" s="21">
        <f>Source!S759</f>
        <v>4513.4399999999996</v>
      </c>
      <c r="L617" s="21"/>
    </row>
    <row r="618" spans="1:22" ht="14.25" x14ac:dyDescent="0.2">
      <c r="A618" s="18"/>
      <c r="B618" s="18"/>
      <c r="C618" s="18"/>
      <c r="D618" s="18" t="s">
        <v>741</v>
      </c>
      <c r="E618" s="19"/>
      <c r="F618" s="9"/>
      <c r="G618" s="21">
        <f>Source!AL759</f>
        <v>0.31</v>
      </c>
      <c r="H618" s="20" t="str">
        <f>Source!DD759</f>
        <v>*2</v>
      </c>
      <c r="I618" s="9">
        <f>Source!AW759</f>
        <v>1</v>
      </c>
      <c r="J618" s="9">
        <f>IF(Source!BC759&lt;&gt; 0, Source!BC759, 1)</f>
        <v>1</v>
      </c>
      <c r="K618" s="21">
        <f>Source!P759</f>
        <v>1.24</v>
      </c>
      <c r="L618" s="21"/>
    </row>
    <row r="619" spans="1:22" ht="14.25" x14ac:dyDescent="0.2">
      <c r="A619" s="18"/>
      <c r="B619" s="18"/>
      <c r="C619" s="18"/>
      <c r="D619" s="18" t="s">
        <v>742</v>
      </c>
      <c r="E619" s="19" t="s">
        <v>743</v>
      </c>
      <c r="F619" s="9">
        <f>Source!AT759</f>
        <v>70</v>
      </c>
      <c r="G619" s="21"/>
      <c r="H619" s="20"/>
      <c r="I619" s="9"/>
      <c r="J619" s="9"/>
      <c r="K619" s="21">
        <f>SUM(R616:R618)</f>
        <v>3159.41</v>
      </c>
      <c r="L619" s="21"/>
    </row>
    <row r="620" spans="1:22" ht="14.25" x14ac:dyDescent="0.2">
      <c r="A620" s="18"/>
      <c r="B620" s="18"/>
      <c r="C620" s="18"/>
      <c r="D620" s="18" t="s">
        <v>744</v>
      </c>
      <c r="E620" s="19" t="s">
        <v>743</v>
      </c>
      <c r="F620" s="9">
        <f>Source!AU759</f>
        <v>10</v>
      </c>
      <c r="G620" s="21"/>
      <c r="H620" s="20"/>
      <c r="I620" s="9"/>
      <c r="J620" s="9"/>
      <c r="K620" s="21">
        <f>SUM(T616:T619)</f>
        <v>451.34</v>
      </c>
      <c r="L620" s="21"/>
    </row>
    <row r="621" spans="1:22" ht="14.25" x14ac:dyDescent="0.2">
      <c r="A621" s="18"/>
      <c r="B621" s="18"/>
      <c r="C621" s="18"/>
      <c r="D621" s="18" t="s">
        <v>746</v>
      </c>
      <c r="E621" s="19" t="s">
        <v>747</v>
      </c>
      <c r="F621" s="9">
        <f>Source!AQ759</f>
        <v>1.59</v>
      </c>
      <c r="G621" s="21"/>
      <c r="H621" s="20" t="str">
        <f>Source!DI759</f>
        <v>*2</v>
      </c>
      <c r="I621" s="9">
        <f>Source!AV759</f>
        <v>1</v>
      </c>
      <c r="J621" s="9"/>
      <c r="K621" s="21"/>
      <c r="L621" s="21">
        <f>Source!U759</f>
        <v>6.36</v>
      </c>
    </row>
    <row r="622" spans="1:22" ht="15" x14ac:dyDescent="0.25">
      <c r="A622" s="26"/>
      <c r="B622" s="26"/>
      <c r="C622" s="26"/>
      <c r="D622" s="26"/>
      <c r="E622" s="26"/>
      <c r="F622" s="26"/>
      <c r="G622" s="26"/>
      <c r="H622" s="26"/>
      <c r="I622" s="26"/>
      <c r="J622" s="54">
        <f>K617+K618+K619+K620</f>
        <v>8125.4299999999994</v>
      </c>
      <c r="K622" s="54"/>
      <c r="L622" s="27">
        <f>IF(Source!I759&lt;&gt;0, ROUND(J622/Source!I759, 2), 0)</f>
        <v>4062.72</v>
      </c>
      <c r="P622" s="24">
        <f>J622</f>
        <v>8125.4299999999994</v>
      </c>
    </row>
    <row r="623" spans="1:22" ht="42.75" x14ac:dyDescent="0.2">
      <c r="A623" s="18">
        <v>65</v>
      </c>
      <c r="B623" s="18">
        <v>65</v>
      </c>
      <c r="C623" s="18" t="str">
        <f>Source!F760</f>
        <v>1.22-2103-38-2/1</v>
      </c>
      <c r="D623" s="18" t="str">
        <f>Source!G760</f>
        <v>Техническое обслуживание патч-панели на количество портов до 24 - полугодовое</v>
      </c>
      <c r="E623" s="19" t="str">
        <f>Source!H760</f>
        <v>10 шт.</v>
      </c>
      <c r="F623" s="9">
        <f>Source!I760</f>
        <v>0.4</v>
      </c>
      <c r="G623" s="21"/>
      <c r="H623" s="20"/>
      <c r="I623" s="9"/>
      <c r="J623" s="9"/>
      <c r="K623" s="21"/>
      <c r="L623" s="21"/>
      <c r="Q623">
        <f>ROUND((Source!BZ760/100)*ROUND((Source!AF760*Source!AV760)*Source!I760, 2), 2)</f>
        <v>25.94</v>
      </c>
      <c r="R623">
        <f>Source!X760</f>
        <v>25.94</v>
      </c>
      <c r="S623">
        <f>ROUND((Source!CA760/100)*ROUND((Source!AF760*Source!AV760)*Source!I760, 2), 2)</f>
        <v>3.71</v>
      </c>
      <c r="T623">
        <f>Source!Y760</f>
        <v>3.71</v>
      </c>
      <c r="U623">
        <f>ROUND((175/100)*ROUND((Source!AE760*Source!AV760)*Source!I760, 2), 2)</f>
        <v>0</v>
      </c>
      <c r="V623">
        <f>ROUND((108/100)*ROUND(Source!CS760*Source!I760, 2), 2)</f>
        <v>0</v>
      </c>
    </row>
    <row r="624" spans="1:22" x14ac:dyDescent="0.2">
      <c r="D624" s="22" t="str">
        <f>"Объем: "&amp;Source!I760&amp;"=4/"&amp;"10"</f>
        <v>Объем: 0,4=4/10</v>
      </c>
    </row>
    <row r="625" spans="1:22" ht="14.25" x14ac:dyDescent="0.2">
      <c r="A625" s="18"/>
      <c r="B625" s="18"/>
      <c r="C625" s="18"/>
      <c r="D625" s="18" t="s">
        <v>738</v>
      </c>
      <c r="E625" s="19"/>
      <c r="F625" s="9"/>
      <c r="G625" s="21">
        <f>Source!AO760</f>
        <v>92.62</v>
      </c>
      <c r="H625" s="20" t="str">
        <f>Source!DG760</f>
        <v/>
      </c>
      <c r="I625" s="9">
        <f>Source!AV760</f>
        <v>1</v>
      </c>
      <c r="J625" s="9">
        <f>IF(Source!BA760&lt;&gt; 0, Source!BA760, 1)</f>
        <v>1</v>
      </c>
      <c r="K625" s="21">
        <f>Source!S760</f>
        <v>37.049999999999997</v>
      </c>
      <c r="L625" s="21"/>
    </row>
    <row r="626" spans="1:22" ht="14.25" x14ac:dyDescent="0.2">
      <c r="A626" s="18"/>
      <c r="B626" s="18"/>
      <c r="C626" s="18"/>
      <c r="D626" s="18" t="s">
        <v>742</v>
      </c>
      <c r="E626" s="19" t="s">
        <v>743</v>
      </c>
      <c r="F626" s="9">
        <f>Source!AT760</f>
        <v>70</v>
      </c>
      <c r="G626" s="21"/>
      <c r="H626" s="20"/>
      <c r="I626" s="9"/>
      <c r="J626" s="9"/>
      <c r="K626" s="21">
        <f>SUM(R623:R625)</f>
        <v>25.94</v>
      </c>
      <c r="L626" s="21"/>
    </row>
    <row r="627" spans="1:22" ht="14.25" x14ac:dyDescent="0.2">
      <c r="A627" s="18"/>
      <c r="B627" s="18"/>
      <c r="C627" s="18"/>
      <c r="D627" s="18" t="s">
        <v>744</v>
      </c>
      <c r="E627" s="19" t="s">
        <v>743</v>
      </c>
      <c r="F627" s="9">
        <f>Source!AU760</f>
        <v>10</v>
      </c>
      <c r="G627" s="21"/>
      <c r="H627" s="20"/>
      <c r="I627" s="9"/>
      <c r="J627" s="9"/>
      <c r="K627" s="21">
        <f>SUM(T623:T626)</f>
        <v>3.71</v>
      </c>
      <c r="L627" s="21"/>
    </row>
    <row r="628" spans="1:22" ht="14.25" x14ac:dyDescent="0.2">
      <c r="A628" s="18"/>
      <c r="B628" s="18"/>
      <c r="C628" s="18"/>
      <c r="D628" s="18" t="s">
        <v>746</v>
      </c>
      <c r="E628" s="19" t="s">
        <v>747</v>
      </c>
      <c r="F628" s="9">
        <f>Source!AQ760</f>
        <v>0.15</v>
      </c>
      <c r="G628" s="21"/>
      <c r="H628" s="20" t="str">
        <f>Source!DI760</f>
        <v/>
      </c>
      <c r="I628" s="9">
        <f>Source!AV760</f>
        <v>1</v>
      </c>
      <c r="J628" s="9"/>
      <c r="K628" s="21"/>
      <c r="L628" s="21">
        <f>Source!U760</f>
        <v>0.06</v>
      </c>
    </row>
    <row r="629" spans="1:22" ht="15" x14ac:dyDescent="0.25">
      <c r="A629" s="26"/>
      <c r="B629" s="26"/>
      <c r="C629" s="26"/>
      <c r="D629" s="26"/>
      <c r="E629" s="26"/>
      <c r="F629" s="26"/>
      <c r="G629" s="26"/>
      <c r="H629" s="26"/>
      <c r="I629" s="26"/>
      <c r="J629" s="54">
        <f>K625+K626+K627</f>
        <v>66.699999999999989</v>
      </c>
      <c r="K629" s="54"/>
      <c r="L629" s="27">
        <f>IF(Source!I760&lt;&gt;0, ROUND(J629/Source!I760, 2), 0)</f>
        <v>166.75</v>
      </c>
      <c r="P629" s="24">
        <f>J629</f>
        <v>66.699999999999989</v>
      </c>
    </row>
    <row r="630" spans="1:22" ht="42.75" x14ac:dyDescent="0.2">
      <c r="A630" s="18">
        <v>66</v>
      </c>
      <c r="B630" s="18">
        <v>66</v>
      </c>
      <c r="C630" s="18" t="str">
        <f>Source!F761</f>
        <v>1.22-2103-38-5/1</v>
      </c>
      <c r="D630" s="18" t="str">
        <f>Source!G761</f>
        <v>Техническое обслуживание патч-панели на количество портов до 24 - годовое</v>
      </c>
      <c r="E630" s="19" t="str">
        <f>Source!H761</f>
        <v>10 шт.</v>
      </c>
      <c r="F630" s="9">
        <f>Source!I761</f>
        <v>0.4</v>
      </c>
      <c r="G630" s="21"/>
      <c r="H630" s="20"/>
      <c r="I630" s="9"/>
      <c r="J630" s="9"/>
      <c r="K630" s="21"/>
      <c r="L630" s="21"/>
      <c r="Q630">
        <f>ROUND((Source!BZ761/100)*ROUND((Source!AF761*Source!AV761)*Source!I761, 2), 2)</f>
        <v>53.6</v>
      </c>
      <c r="R630">
        <f>Source!X761</f>
        <v>53.6</v>
      </c>
      <c r="S630">
        <f>ROUND((Source!CA761/100)*ROUND((Source!AF761*Source!AV761)*Source!I761, 2), 2)</f>
        <v>7.66</v>
      </c>
      <c r="T630">
        <f>Source!Y761</f>
        <v>7.66</v>
      </c>
      <c r="U630">
        <f>ROUND((175/100)*ROUND((Source!AE761*Source!AV761)*Source!I761, 2), 2)</f>
        <v>0</v>
      </c>
      <c r="V630">
        <f>ROUND((108/100)*ROUND(Source!CS761*Source!I761, 2), 2)</f>
        <v>0</v>
      </c>
    </row>
    <row r="631" spans="1:22" x14ac:dyDescent="0.2">
      <c r="D631" s="22" t="str">
        <f>"Объем: "&amp;Source!I761&amp;"=4/"&amp;"10"</f>
        <v>Объем: 0,4=4/10</v>
      </c>
    </row>
    <row r="632" spans="1:22" ht="14.25" x14ac:dyDescent="0.2">
      <c r="A632" s="18"/>
      <c r="B632" s="18"/>
      <c r="C632" s="18"/>
      <c r="D632" s="18" t="s">
        <v>738</v>
      </c>
      <c r="E632" s="19"/>
      <c r="F632" s="9"/>
      <c r="G632" s="21">
        <f>Source!AO761</f>
        <v>191.42</v>
      </c>
      <c r="H632" s="20" t="str">
        <f>Source!DG761</f>
        <v/>
      </c>
      <c r="I632" s="9">
        <f>Source!AV761</f>
        <v>1</v>
      </c>
      <c r="J632" s="9">
        <f>IF(Source!BA761&lt;&gt; 0, Source!BA761, 1)</f>
        <v>1</v>
      </c>
      <c r="K632" s="21">
        <f>Source!S761</f>
        <v>76.569999999999993</v>
      </c>
      <c r="L632" s="21"/>
    </row>
    <row r="633" spans="1:22" ht="14.25" x14ac:dyDescent="0.2">
      <c r="A633" s="18"/>
      <c r="B633" s="18"/>
      <c r="C633" s="18"/>
      <c r="D633" s="18" t="s">
        <v>739</v>
      </c>
      <c r="E633" s="19"/>
      <c r="F633" s="9"/>
      <c r="G633" s="21">
        <f>Source!AM761</f>
        <v>0.3</v>
      </c>
      <c r="H633" s="20" t="str">
        <f>Source!DE761</f>
        <v/>
      </c>
      <c r="I633" s="9">
        <f>Source!AV761</f>
        <v>1</v>
      </c>
      <c r="J633" s="9">
        <f>IF(Source!BB761&lt;&gt; 0, Source!BB761, 1)</f>
        <v>1</v>
      </c>
      <c r="K633" s="21">
        <f>Source!Q761</f>
        <v>0.12</v>
      </c>
      <c r="L633" s="21"/>
    </row>
    <row r="634" spans="1:22" ht="14.25" x14ac:dyDescent="0.2">
      <c r="A634" s="18"/>
      <c r="B634" s="18"/>
      <c r="C634" s="18"/>
      <c r="D634" s="18" t="s">
        <v>742</v>
      </c>
      <c r="E634" s="19" t="s">
        <v>743</v>
      </c>
      <c r="F634" s="9">
        <f>Source!AT761</f>
        <v>70</v>
      </c>
      <c r="G634" s="21"/>
      <c r="H634" s="20"/>
      <c r="I634" s="9"/>
      <c r="J634" s="9"/>
      <c r="K634" s="21">
        <f>SUM(R630:R633)</f>
        <v>53.6</v>
      </c>
      <c r="L634" s="21"/>
    </row>
    <row r="635" spans="1:22" ht="14.25" x14ac:dyDescent="0.2">
      <c r="A635" s="18"/>
      <c r="B635" s="18"/>
      <c r="C635" s="18"/>
      <c r="D635" s="18" t="s">
        <v>744</v>
      </c>
      <c r="E635" s="19" t="s">
        <v>743</v>
      </c>
      <c r="F635" s="9">
        <f>Source!AU761</f>
        <v>10</v>
      </c>
      <c r="G635" s="21"/>
      <c r="H635" s="20"/>
      <c r="I635" s="9"/>
      <c r="J635" s="9"/>
      <c r="K635" s="21">
        <f>SUM(T630:T634)</f>
        <v>7.66</v>
      </c>
      <c r="L635" s="21"/>
    </row>
    <row r="636" spans="1:22" ht="14.25" x14ac:dyDescent="0.2">
      <c r="A636" s="18"/>
      <c r="B636" s="18"/>
      <c r="C636" s="18"/>
      <c r="D636" s="18" t="s">
        <v>746</v>
      </c>
      <c r="E636" s="19" t="s">
        <v>747</v>
      </c>
      <c r="F636" s="9">
        <f>Source!AQ761</f>
        <v>0.31</v>
      </c>
      <c r="G636" s="21"/>
      <c r="H636" s="20" t="str">
        <f>Source!DI761</f>
        <v/>
      </c>
      <c r="I636" s="9">
        <f>Source!AV761</f>
        <v>1</v>
      </c>
      <c r="J636" s="9"/>
      <c r="K636" s="21"/>
      <c r="L636" s="21">
        <f>Source!U761</f>
        <v>0.124</v>
      </c>
    </row>
    <row r="637" spans="1:22" ht="15" x14ac:dyDescent="0.25">
      <c r="A637" s="26"/>
      <c r="B637" s="26"/>
      <c r="C637" s="26"/>
      <c r="D637" s="26"/>
      <c r="E637" s="26"/>
      <c r="F637" s="26"/>
      <c r="G637" s="26"/>
      <c r="H637" s="26"/>
      <c r="I637" s="26"/>
      <c r="J637" s="54">
        <f>K632+K633+K634+K635</f>
        <v>137.94999999999999</v>
      </c>
      <c r="K637" s="54"/>
      <c r="L637" s="27">
        <f>IF(Source!I761&lt;&gt;0, ROUND(J637/Source!I761, 2), 0)</f>
        <v>344.88</v>
      </c>
      <c r="P637" s="24">
        <f>J637</f>
        <v>137.94999999999999</v>
      </c>
    </row>
    <row r="639" spans="1:22" ht="15" x14ac:dyDescent="0.25">
      <c r="A639" s="59" t="str">
        <f>CONCATENATE("Итого по разделу: ",IF(Source!G764&lt;&gt;"Новый раздел", Source!G764, ""))</f>
        <v>Итого по разделу: 6. Структурированная кабельная система</v>
      </c>
      <c r="B639" s="59"/>
      <c r="C639" s="59"/>
      <c r="D639" s="59"/>
      <c r="E639" s="59"/>
      <c r="F639" s="59"/>
      <c r="G639" s="59"/>
      <c r="H639" s="59"/>
      <c r="I639" s="59"/>
      <c r="J639" s="57">
        <f>SUM(P603:P638)</f>
        <v>21911.22</v>
      </c>
      <c r="K639" s="58"/>
      <c r="L639" s="28"/>
    </row>
    <row r="642" spans="1:22" ht="16.5" x14ac:dyDescent="0.25">
      <c r="A642" s="56" t="str">
        <f>CONCATENATE("Раздел: ",IF(Source!G794&lt;&gt;"Новый раздел", Source!G794, ""))</f>
        <v>Раздел: 7. Охранно-защитная дератизационная система</v>
      </c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L642" s="56"/>
    </row>
    <row r="643" spans="1:22" ht="85.5" x14ac:dyDescent="0.2">
      <c r="A643" s="18">
        <v>67</v>
      </c>
      <c r="B643" s="18">
        <v>67</v>
      </c>
      <c r="C643" s="18" t="str">
        <f>Source!F798</f>
        <v>1.21-2303-47-1/1</v>
      </c>
      <c r="D643" s="18" t="str">
        <f>Source!G798</f>
        <v>Техническое обслуживание охранно-защитной дератизационной системы (ОЗДС) на базе электрического дератизатора типа "ОХРА-Д-333", блок преобразователя импульсный (БПИ) - ежеквартальное</v>
      </c>
      <c r="E643" s="19" t="str">
        <f>Source!H798</f>
        <v>шт.</v>
      </c>
      <c r="F643" s="9">
        <f>Source!I798</f>
        <v>2</v>
      </c>
      <c r="G643" s="21"/>
      <c r="H643" s="20"/>
      <c r="I643" s="9"/>
      <c r="J643" s="9"/>
      <c r="K643" s="21"/>
      <c r="L643" s="21"/>
      <c r="Q643">
        <f>ROUND((Source!BZ798/100)*ROUND((Source!AF798*Source!AV798)*Source!I798, 2), 2)</f>
        <v>566.66</v>
      </c>
      <c r="R643">
        <f>Source!X798</f>
        <v>566.66</v>
      </c>
      <c r="S643">
        <f>ROUND((Source!CA798/100)*ROUND((Source!AF798*Source!AV798)*Source!I798, 2), 2)</f>
        <v>80.95</v>
      </c>
      <c r="T643">
        <f>Source!Y798</f>
        <v>80.95</v>
      </c>
      <c r="U643">
        <f>ROUND((175/100)*ROUND((Source!AE798*Source!AV798)*Source!I798, 2), 2)</f>
        <v>0</v>
      </c>
      <c r="V643">
        <f>ROUND((108/100)*ROUND(Source!CS798*Source!I798, 2), 2)</f>
        <v>0</v>
      </c>
    </row>
    <row r="644" spans="1:22" ht="14.25" x14ac:dyDescent="0.2">
      <c r="A644" s="18"/>
      <c r="B644" s="18"/>
      <c r="C644" s="18"/>
      <c r="D644" s="18" t="s">
        <v>738</v>
      </c>
      <c r="E644" s="19"/>
      <c r="F644" s="9"/>
      <c r="G644" s="21">
        <f>Source!AO798</f>
        <v>202.38</v>
      </c>
      <c r="H644" s="20" t="str">
        <f>Source!DG798</f>
        <v>*2</v>
      </c>
      <c r="I644" s="9">
        <f>Source!AV798</f>
        <v>1</v>
      </c>
      <c r="J644" s="9">
        <f>IF(Source!BA798&lt;&gt; 0, Source!BA798, 1)</f>
        <v>1</v>
      </c>
      <c r="K644" s="21">
        <f>Source!S798</f>
        <v>809.52</v>
      </c>
      <c r="L644" s="21"/>
    </row>
    <row r="645" spans="1:22" ht="14.25" x14ac:dyDescent="0.2">
      <c r="A645" s="18"/>
      <c r="B645" s="18"/>
      <c r="C645" s="18"/>
      <c r="D645" s="18" t="s">
        <v>739</v>
      </c>
      <c r="E645" s="19"/>
      <c r="F645" s="9"/>
      <c r="G645" s="21">
        <f>Source!AM798</f>
        <v>0.06</v>
      </c>
      <c r="H645" s="20" t="str">
        <f>Source!DE798</f>
        <v>*2</v>
      </c>
      <c r="I645" s="9">
        <f>Source!AV798</f>
        <v>1</v>
      </c>
      <c r="J645" s="9">
        <f>IF(Source!BB798&lt;&gt; 0, Source!BB798, 1)</f>
        <v>1</v>
      </c>
      <c r="K645" s="21">
        <f>Source!Q798</f>
        <v>0.24</v>
      </c>
      <c r="L645" s="21"/>
    </row>
    <row r="646" spans="1:22" ht="14.25" x14ac:dyDescent="0.2">
      <c r="A646" s="18"/>
      <c r="B646" s="18"/>
      <c r="C646" s="18"/>
      <c r="D646" s="18" t="s">
        <v>741</v>
      </c>
      <c r="E646" s="19"/>
      <c r="F646" s="9"/>
      <c r="G646" s="21">
        <f>Source!AL798</f>
        <v>1.57</v>
      </c>
      <c r="H646" s="20" t="str">
        <f>Source!DD798</f>
        <v>*2</v>
      </c>
      <c r="I646" s="9">
        <f>Source!AW798</f>
        <v>1</v>
      </c>
      <c r="J646" s="9">
        <f>IF(Source!BC798&lt;&gt; 0, Source!BC798, 1)</f>
        <v>1</v>
      </c>
      <c r="K646" s="21">
        <f>Source!P798</f>
        <v>6.28</v>
      </c>
      <c r="L646" s="21"/>
    </row>
    <row r="647" spans="1:22" ht="14.25" x14ac:dyDescent="0.2">
      <c r="A647" s="18"/>
      <c r="B647" s="18"/>
      <c r="C647" s="18"/>
      <c r="D647" s="18" t="s">
        <v>742</v>
      </c>
      <c r="E647" s="19" t="s">
        <v>743</v>
      </c>
      <c r="F647" s="9">
        <f>Source!AT798</f>
        <v>70</v>
      </c>
      <c r="G647" s="21"/>
      <c r="H647" s="20"/>
      <c r="I647" s="9"/>
      <c r="J647" s="9"/>
      <c r="K647" s="21">
        <f>SUM(R643:R646)</f>
        <v>566.66</v>
      </c>
      <c r="L647" s="21"/>
    </row>
    <row r="648" spans="1:22" ht="14.25" x14ac:dyDescent="0.2">
      <c r="A648" s="18"/>
      <c r="B648" s="18"/>
      <c r="C648" s="18"/>
      <c r="D648" s="18" t="s">
        <v>744</v>
      </c>
      <c r="E648" s="19" t="s">
        <v>743</v>
      </c>
      <c r="F648" s="9">
        <f>Source!AU798</f>
        <v>10</v>
      </c>
      <c r="G648" s="21"/>
      <c r="H648" s="20"/>
      <c r="I648" s="9"/>
      <c r="J648" s="9"/>
      <c r="K648" s="21">
        <f>SUM(T643:T647)</f>
        <v>80.95</v>
      </c>
      <c r="L648" s="21"/>
    </row>
    <row r="649" spans="1:22" ht="14.25" x14ac:dyDescent="0.2">
      <c r="A649" s="18"/>
      <c r="B649" s="18"/>
      <c r="C649" s="18"/>
      <c r="D649" s="18" t="s">
        <v>746</v>
      </c>
      <c r="E649" s="19" t="s">
        <v>747</v>
      </c>
      <c r="F649" s="9">
        <f>Source!AQ798</f>
        <v>0.36</v>
      </c>
      <c r="G649" s="21"/>
      <c r="H649" s="20" t="str">
        <f>Source!DI798</f>
        <v>*2</v>
      </c>
      <c r="I649" s="9">
        <f>Source!AV798</f>
        <v>1</v>
      </c>
      <c r="J649" s="9"/>
      <c r="K649" s="21"/>
      <c r="L649" s="21">
        <f>Source!U798</f>
        <v>1.44</v>
      </c>
    </row>
    <row r="650" spans="1:22" ht="15" x14ac:dyDescent="0.25">
      <c r="A650" s="26"/>
      <c r="B650" s="26"/>
      <c r="C650" s="26"/>
      <c r="D650" s="26"/>
      <c r="E650" s="26"/>
      <c r="F650" s="26"/>
      <c r="G650" s="26"/>
      <c r="H650" s="26"/>
      <c r="I650" s="26"/>
      <c r="J650" s="54">
        <f>K644+K645+K646+K647+K648</f>
        <v>1463.6499999999999</v>
      </c>
      <c r="K650" s="54"/>
      <c r="L650" s="27">
        <f>IF(Source!I798&lt;&gt;0, ROUND(J650/Source!I798, 2), 0)</f>
        <v>731.83</v>
      </c>
      <c r="P650" s="24">
        <f>J650</f>
        <v>1463.6499999999999</v>
      </c>
    </row>
    <row r="651" spans="1:22" ht="85.5" x14ac:dyDescent="0.2">
      <c r="A651" s="18">
        <v>68</v>
      </c>
      <c r="B651" s="18">
        <v>68</v>
      </c>
      <c r="C651" s="18" t="str">
        <f>Source!F799</f>
        <v>1.21-2303-44-1/1</v>
      </c>
      <c r="D651" s="18" t="str">
        <f>Source!G799</f>
        <v>Техническое обслуживание охранно-защитной дератизационной системы (ОЗДС) на базе электрического дератизатора типа "ОХРА-Д-333", блок высоковольтного усилителя (БВУ) - ежеквартальное</v>
      </c>
      <c r="E651" s="19" t="str">
        <f>Source!H799</f>
        <v>шт.</v>
      </c>
      <c r="F651" s="9">
        <f>Source!I799</f>
        <v>2</v>
      </c>
      <c r="G651" s="21"/>
      <c r="H651" s="20"/>
      <c r="I651" s="9"/>
      <c r="J651" s="9"/>
      <c r="K651" s="21"/>
      <c r="L651" s="21"/>
      <c r="Q651">
        <f>ROUND((Source!BZ799/100)*ROUND((Source!AF799*Source!AV799)*Source!I799, 2), 2)</f>
        <v>409.25</v>
      </c>
      <c r="R651">
        <f>Source!X799</f>
        <v>409.25</v>
      </c>
      <c r="S651">
        <f>ROUND((Source!CA799/100)*ROUND((Source!AF799*Source!AV799)*Source!I799, 2), 2)</f>
        <v>58.46</v>
      </c>
      <c r="T651">
        <f>Source!Y799</f>
        <v>58.46</v>
      </c>
      <c r="U651">
        <f>ROUND((175/100)*ROUND((Source!AE799*Source!AV799)*Source!I799, 2), 2)</f>
        <v>0</v>
      </c>
      <c r="V651">
        <f>ROUND((108/100)*ROUND(Source!CS799*Source!I799, 2), 2)</f>
        <v>0</v>
      </c>
    </row>
    <row r="652" spans="1:22" ht="14.25" x14ac:dyDescent="0.2">
      <c r="A652" s="18"/>
      <c r="B652" s="18"/>
      <c r="C652" s="18"/>
      <c r="D652" s="18" t="s">
        <v>738</v>
      </c>
      <c r="E652" s="19"/>
      <c r="F652" s="9"/>
      <c r="G652" s="21">
        <f>Source!AO799</f>
        <v>146.16</v>
      </c>
      <c r="H652" s="20" t="str">
        <f>Source!DG799</f>
        <v>*2</v>
      </c>
      <c r="I652" s="9">
        <f>Source!AV799</f>
        <v>1</v>
      </c>
      <c r="J652" s="9">
        <f>IF(Source!BA799&lt;&gt; 0, Source!BA799, 1)</f>
        <v>1</v>
      </c>
      <c r="K652" s="21">
        <f>Source!S799</f>
        <v>584.64</v>
      </c>
      <c r="L652" s="21"/>
    </row>
    <row r="653" spans="1:22" ht="14.25" x14ac:dyDescent="0.2">
      <c r="A653" s="18"/>
      <c r="B653" s="18"/>
      <c r="C653" s="18"/>
      <c r="D653" s="18" t="s">
        <v>739</v>
      </c>
      <c r="E653" s="19"/>
      <c r="F653" s="9"/>
      <c r="G653" s="21">
        <f>Source!AM799</f>
        <v>0.06</v>
      </c>
      <c r="H653" s="20" t="str">
        <f>Source!DE799</f>
        <v>*2</v>
      </c>
      <c r="I653" s="9">
        <f>Source!AV799</f>
        <v>1</v>
      </c>
      <c r="J653" s="9">
        <f>IF(Source!BB799&lt;&gt; 0, Source!BB799, 1)</f>
        <v>1</v>
      </c>
      <c r="K653" s="21">
        <f>Source!Q799</f>
        <v>0.24</v>
      </c>
      <c r="L653" s="21"/>
    </row>
    <row r="654" spans="1:22" ht="14.25" x14ac:dyDescent="0.2">
      <c r="A654" s="18"/>
      <c r="B654" s="18"/>
      <c r="C654" s="18"/>
      <c r="D654" s="18" t="s">
        <v>741</v>
      </c>
      <c r="E654" s="19"/>
      <c r="F654" s="9"/>
      <c r="G654" s="21">
        <f>Source!AL799</f>
        <v>1.57</v>
      </c>
      <c r="H654" s="20" t="str">
        <f>Source!DD799</f>
        <v>*2</v>
      </c>
      <c r="I654" s="9">
        <f>Source!AW799</f>
        <v>1</v>
      </c>
      <c r="J654" s="9">
        <f>IF(Source!BC799&lt;&gt; 0, Source!BC799, 1)</f>
        <v>1</v>
      </c>
      <c r="K654" s="21">
        <f>Source!P799</f>
        <v>6.28</v>
      </c>
      <c r="L654" s="21"/>
    </row>
    <row r="655" spans="1:22" ht="14.25" x14ac:dyDescent="0.2">
      <c r="A655" s="18"/>
      <c r="B655" s="18"/>
      <c r="C655" s="18"/>
      <c r="D655" s="18" t="s">
        <v>742</v>
      </c>
      <c r="E655" s="19" t="s">
        <v>743</v>
      </c>
      <c r="F655" s="9">
        <f>Source!AT799</f>
        <v>70</v>
      </c>
      <c r="G655" s="21"/>
      <c r="H655" s="20"/>
      <c r="I655" s="9"/>
      <c r="J655" s="9"/>
      <c r="K655" s="21">
        <f>SUM(R651:R654)</f>
        <v>409.25</v>
      </c>
      <c r="L655" s="21"/>
    </row>
    <row r="656" spans="1:22" ht="14.25" x14ac:dyDescent="0.2">
      <c r="A656" s="18"/>
      <c r="B656" s="18"/>
      <c r="C656" s="18"/>
      <c r="D656" s="18" t="s">
        <v>744</v>
      </c>
      <c r="E656" s="19" t="s">
        <v>743</v>
      </c>
      <c r="F656" s="9">
        <f>Source!AU799</f>
        <v>10</v>
      </c>
      <c r="G656" s="21"/>
      <c r="H656" s="20"/>
      <c r="I656" s="9"/>
      <c r="J656" s="9"/>
      <c r="K656" s="21">
        <f>SUM(T651:T655)</f>
        <v>58.46</v>
      </c>
      <c r="L656" s="21"/>
    </row>
    <row r="657" spans="1:22" ht="14.25" x14ac:dyDescent="0.2">
      <c r="A657" s="18"/>
      <c r="B657" s="18"/>
      <c r="C657" s="18"/>
      <c r="D657" s="18" t="s">
        <v>746</v>
      </c>
      <c r="E657" s="19" t="s">
        <v>747</v>
      </c>
      <c r="F657" s="9">
        <f>Source!AQ799</f>
        <v>0.26</v>
      </c>
      <c r="G657" s="21"/>
      <c r="H657" s="20" t="str">
        <f>Source!DI799</f>
        <v>*2</v>
      </c>
      <c r="I657" s="9">
        <f>Source!AV799</f>
        <v>1</v>
      </c>
      <c r="J657" s="9"/>
      <c r="K657" s="21"/>
      <c r="L657" s="21">
        <f>Source!U799</f>
        <v>1.04</v>
      </c>
    </row>
    <row r="658" spans="1:22" ht="15" x14ac:dyDescent="0.25">
      <c r="A658" s="26"/>
      <c r="B658" s="26"/>
      <c r="C658" s="26"/>
      <c r="D658" s="26"/>
      <c r="E658" s="26"/>
      <c r="F658" s="26"/>
      <c r="G658" s="26"/>
      <c r="H658" s="26"/>
      <c r="I658" s="26"/>
      <c r="J658" s="54">
        <f>K652+K653+K654+K655+K656</f>
        <v>1058.8699999999999</v>
      </c>
      <c r="K658" s="54"/>
      <c r="L658" s="27">
        <f>IF(Source!I799&lt;&gt;0, ROUND(J658/Source!I799, 2), 0)</f>
        <v>529.44000000000005</v>
      </c>
      <c r="P658" s="24">
        <f>J658</f>
        <v>1058.8699999999999</v>
      </c>
    </row>
    <row r="659" spans="1:22" ht="85.5" x14ac:dyDescent="0.2">
      <c r="A659" s="18">
        <v>69</v>
      </c>
      <c r="B659" s="18">
        <v>69</v>
      </c>
      <c r="C659" s="18" t="str">
        <f>Source!F800</f>
        <v>1.21-2303-43-3/1</v>
      </c>
      <c r="D659" s="18" t="str">
        <f>Source!G800</f>
        <v>Техническое обслуживание ОЗДС на базе электрического дератизатора типа "ОХРА-Д-333", барьер электризуемый (БЭ) на бетонном основании, на первый 1 м барьера - ежемесячное</v>
      </c>
      <c r="E659" s="19" t="str">
        <f>Source!H800</f>
        <v>м</v>
      </c>
      <c r="F659" s="9">
        <f>Source!I800</f>
        <v>2</v>
      </c>
      <c r="G659" s="21"/>
      <c r="H659" s="20"/>
      <c r="I659" s="9"/>
      <c r="J659" s="9"/>
      <c r="K659" s="21"/>
      <c r="L659" s="21"/>
      <c r="Q659">
        <f>ROUND((Source!BZ800/100)*ROUND((Source!AF800*Source!AV800)*Source!I800, 2), 2)</f>
        <v>566.66</v>
      </c>
      <c r="R659">
        <f>Source!X800</f>
        <v>566.66</v>
      </c>
      <c r="S659">
        <f>ROUND((Source!CA800/100)*ROUND((Source!AF800*Source!AV800)*Source!I800, 2), 2)</f>
        <v>80.95</v>
      </c>
      <c r="T659">
        <f>Source!Y800</f>
        <v>80.95</v>
      </c>
      <c r="U659">
        <f>ROUND((175/100)*ROUND((Source!AE800*Source!AV800)*Source!I800, 2), 2)</f>
        <v>0</v>
      </c>
      <c r="V659">
        <f>ROUND((108/100)*ROUND(Source!CS800*Source!I800, 2), 2)</f>
        <v>0</v>
      </c>
    </row>
    <row r="660" spans="1:22" ht="14.25" x14ac:dyDescent="0.2">
      <c r="A660" s="18"/>
      <c r="B660" s="18"/>
      <c r="C660" s="18"/>
      <c r="D660" s="18" t="s">
        <v>738</v>
      </c>
      <c r="E660" s="19"/>
      <c r="F660" s="9"/>
      <c r="G660" s="21">
        <f>Source!AO800</f>
        <v>101.19</v>
      </c>
      <c r="H660" s="20" t="str">
        <f>Source!DG800</f>
        <v>*4</v>
      </c>
      <c r="I660" s="9">
        <f>Source!AV800</f>
        <v>1</v>
      </c>
      <c r="J660" s="9">
        <f>IF(Source!BA800&lt;&gt; 0, Source!BA800, 1)</f>
        <v>1</v>
      </c>
      <c r="K660" s="21">
        <f>Source!S800</f>
        <v>809.52</v>
      </c>
      <c r="L660" s="21"/>
    </row>
    <row r="661" spans="1:22" ht="14.25" x14ac:dyDescent="0.2">
      <c r="A661" s="18"/>
      <c r="B661" s="18"/>
      <c r="C661" s="18"/>
      <c r="D661" s="18" t="s">
        <v>741</v>
      </c>
      <c r="E661" s="19"/>
      <c r="F661" s="9"/>
      <c r="G661" s="21">
        <f>Source!AL800</f>
        <v>5.32</v>
      </c>
      <c r="H661" s="20" t="str">
        <f>Source!DD800</f>
        <v>*4</v>
      </c>
      <c r="I661" s="9">
        <f>Source!AW800</f>
        <v>1</v>
      </c>
      <c r="J661" s="9">
        <f>IF(Source!BC800&lt;&gt; 0, Source!BC800, 1)</f>
        <v>1</v>
      </c>
      <c r="K661" s="21">
        <f>Source!P800</f>
        <v>42.56</v>
      </c>
      <c r="L661" s="21"/>
    </row>
    <row r="662" spans="1:22" ht="14.25" x14ac:dyDescent="0.2">
      <c r="A662" s="18"/>
      <c r="B662" s="18"/>
      <c r="C662" s="18"/>
      <c r="D662" s="18" t="s">
        <v>742</v>
      </c>
      <c r="E662" s="19" t="s">
        <v>743</v>
      </c>
      <c r="F662" s="9">
        <f>Source!AT800</f>
        <v>70</v>
      </c>
      <c r="G662" s="21"/>
      <c r="H662" s="20"/>
      <c r="I662" s="9"/>
      <c r="J662" s="9"/>
      <c r="K662" s="21">
        <f>SUM(R659:R661)</f>
        <v>566.66</v>
      </c>
      <c r="L662" s="21"/>
    </row>
    <row r="663" spans="1:22" ht="14.25" x14ac:dyDescent="0.2">
      <c r="A663" s="18"/>
      <c r="B663" s="18"/>
      <c r="C663" s="18"/>
      <c r="D663" s="18" t="s">
        <v>744</v>
      </c>
      <c r="E663" s="19" t="s">
        <v>743</v>
      </c>
      <c r="F663" s="9">
        <f>Source!AU800</f>
        <v>10</v>
      </c>
      <c r="G663" s="21"/>
      <c r="H663" s="20"/>
      <c r="I663" s="9"/>
      <c r="J663" s="9"/>
      <c r="K663" s="21">
        <f>SUM(T659:T662)</f>
        <v>80.95</v>
      </c>
      <c r="L663" s="21"/>
    </row>
    <row r="664" spans="1:22" ht="14.25" x14ac:dyDescent="0.2">
      <c r="A664" s="18"/>
      <c r="B664" s="18"/>
      <c r="C664" s="18"/>
      <c r="D664" s="18" t="s">
        <v>746</v>
      </c>
      <c r="E664" s="19" t="s">
        <v>747</v>
      </c>
      <c r="F664" s="9">
        <f>Source!AQ800</f>
        <v>0.18</v>
      </c>
      <c r="G664" s="21"/>
      <c r="H664" s="20" t="str">
        <f>Source!DI800</f>
        <v>*4</v>
      </c>
      <c r="I664" s="9">
        <f>Source!AV800</f>
        <v>1</v>
      </c>
      <c r="J664" s="9"/>
      <c r="K664" s="21"/>
      <c r="L664" s="21">
        <f>Source!U800</f>
        <v>1.44</v>
      </c>
    </row>
    <row r="665" spans="1:22" ht="15" x14ac:dyDescent="0.25">
      <c r="A665" s="26"/>
      <c r="B665" s="26"/>
      <c r="C665" s="26"/>
      <c r="D665" s="26"/>
      <c r="E665" s="26"/>
      <c r="F665" s="26"/>
      <c r="G665" s="26"/>
      <c r="H665" s="26"/>
      <c r="I665" s="26"/>
      <c r="J665" s="54">
        <f>K660+K661+K662+K663</f>
        <v>1499.6899999999998</v>
      </c>
      <c r="K665" s="54"/>
      <c r="L665" s="27">
        <f>IF(Source!I800&lt;&gt;0, ROUND(J665/Source!I800, 2), 0)</f>
        <v>749.85</v>
      </c>
      <c r="P665" s="24">
        <f>J665</f>
        <v>1499.6899999999998</v>
      </c>
    </row>
    <row r="666" spans="1:22" ht="99.75" x14ac:dyDescent="0.2">
      <c r="A666" s="18">
        <v>70</v>
      </c>
      <c r="B666" s="18">
        <v>70</v>
      </c>
      <c r="C666" s="18" t="str">
        <f>Source!F801</f>
        <v>1.21-2303-43-4/1</v>
      </c>
      <c r="D666" s="18" t="str">
        <f>Source!G801</f>
        <v>Техническое обслуживание ОЗДС на базе электрического дератизатора типа "ОХРА-Д-333", барьер электризуемый (БЭ) на бетонном основании, добавлять к поз. 21-2303-43-3/1 на каждый последующий 1 м барьера - ежемесячное</v>
      </c>
      <c r="E666" s="19" t="str">
        <f>Source!H801</f>
        <v>м</v>
      </c>
      <c r="F666" s="9">
        <f>Source!I801</f>
        <v>7</v>
      </c>
      <c r="G666" s="21"/>
      <c r="H666" s="20"/>
      <c r="I666" s="9"/>
      <c r="J666" s="9"/>
      <c r="K666" s="21"/>
      <c r="L666" s="21"/>
      <c r="Q666">
        <f>ROUND((Source!BZ801/100)*ROUND((Source!AF801*Source!AV801)*Source!I801, 2), 2)</f>
        <v>1322.22</v>
      </c>
      <c r="R666">
        <f>Source!X801</f>
        <v>1322.22</v>
      </c>
      <c r="S666">
        <f>ROUND((Source!CA801/100)*ROUND((Source!AF801*Source!AV801)*Source!I801, 2), 2)</f>
        <v>188.89</v>
      </c>
      <c r="T666">
        <f>Source!Y801</f>
        <v>188.89</v>
      </c>
      <c r="U666">
        <f>ROUND((175/100)*ROUND((Source!AE801*Source!AV801)*Source!I801, 2), 2)</f>
        <v>0</v>
      </c>
      <c r="V666">
        <f>ROUND((108/100)*ROUND(Source!CS801*Source!I801, 2), 2)</f>
        <v>0</v>
      </c>
    </row>
    <row r="667" spans="1:22" ht="14.25" x14ac:dyDescent="0.2">
      <c r="A667" s="18"/>
      <c r="B667" s="18"/>
      <c r="C667" s="18"/>
      <c r="D667" s="18" t="s">
        <v>738</v>
      </c>
      <c r="E667" s="19"/>
      <c r="F667" s="9"/>
      <c r="G667" s="21">
        <f>Source!AO801</f>
        <v>67.459999999999994</v>
      </c>
      <c r="H667" s="20" t="str">
        <f>Source!DG801</f>
        <v>*4</v>
      </c>
      <c r="I667" s="9">
        <f>Source!AV801</f>
        <v>1</v>
      </c>
      <c r="J667" s="9">
        <f>IF(Source!BA801&lt;&gt; 0, Source!BA801, 1)</f>
        <v>1</v>
      </c>
      <c r="K667" s="21">
        <f>Source!S801</f>
        <v>1888.88</v>
      </c>
      <c r="L667" s="21"/>
    </row>
    <row r="668" spans="1:22" ht="14.25" x14ac:dyDescent="0.2">
      <c r="A668" s="18"/>
      <c r="B668" s="18"/>
      <c r="C668" s="18"/>
      <c r="D668" s="18" t="s">
        <v>741</v>
      </c>
      <c r="E668" s="19"/>
      <c r="F668" s="9"/>
      <c r="G668" s="21">
        <f>Source!AL801</f>
        <v>5.32</v>
      </c>
      <c r="H668" s="20" t="str">
        <f>Source!DD801</f>
        <v>*4</v>
      </c>
      <c r="I668" s="9">
        <f>Source!AW801</f>
        <v>1</v>
      </c>
      <c r="J668" s="9">
        <f>IF(Source!BC801&lt;&gt; 0, Source!BC801, 1)</f>
        <v>1</v>
      </c>
      <c r="K668" s="21">
        <f>Source!P801</f>
        <v>148.96</v>
      </c>
      <c r="L668" s="21"/>
    </row>
    <row r="669" spans="1:22" ht="14.25" x14ac:dyDescent="0.2">
      <c r="A669" s="18"/>
      <c r="B669" s="18"/>
      <c r="C669" s="18"/>
      <c r="D669" s="18" t="s">
        <v>742</v>
      </c>
      <c r="E669" s="19" t="s">
        <v>743</v>
      </c>
      <c r="F669" s="9">
        <f>Source!AT801</f>
        <v>70</v>
      </c>
      <c r="G669" s="21"/>
      <c r="H669" s="20"/>
      <c r="I669" s="9"/>
      <c r="J669" s="9"/>
      <c r="K669" s="21">
        <f>SUM(R666:R668)</f>
        <v>1322.22</v>
      </c>
      <c r="L669" s="21"/>
    </row>
    <row r="670" spans="1:22" ht="14.25" x14ac:dyDescent="0.2">
      <c r="A670" s="18"/>
      <c r="B670" s="18"/>
      <c r="C670" s="18"/>
      <c r="D670" s="18" t="s">
        <v>744</v>
      </c>
      <c r="E670" s="19" t="s">
        <v>743</v>
      </c>
      <c r="F670" s="9">
        <f>Source!AU801</f>
        <v>10</v>
      </c>
      <c r="G670" s="21"/>
      <c r="H670" s="20"/>
      <c r="I670" s="9"/>
      <c r="J670" s="9"/>
      <c r="K670" s="21">
        <f>SUM(T666:T669)</f>
        <v>188.89</v>
      </c>
      <c r="L670" s="21"/>
    </row>
    <row r="671" spans="1:22" ht="14.25" x14ac:dyDescent="0.2">
      <c r="A671" s="18"/>
      <c r="B671" s="18"/>
      <c r="C671" s="18"/>
      <c r="D671" s="18" t="s">
        <v>746</v>
      </c>
      <c r="E671" s="19" t="s">
        <v>747</v>
      </c>
      <c r="F671" s="9">
        <f>Source!AQ801</f>
        <v>0.12</v>
      </c>
      <c r="G671" s="21"/>
      <c r="H671" s="20" t="str">
        <f>Source!DI801</f>
        <v>*4</v>
      </c>
      <c r="I671" s="9">
        <f>Source!AV801</f>
        <v>1</v>
      </c>
      <c r="J671" s="9"/>
      <c r="K671" s="21"/>
      <c r="L671" s="21">
        <f>Source!U801</f>
        <v>3.36</v>
      </c>
    </row>
    <row r="672" spans="1:22" ht="15" x14ac:dyDescent="0.25">
      <c r="A672" s="26"/>
      <c r="B672" s="26"/>
      <c r="C672" s="26"/>
      <c r="D672" s="26"/>
      <c r="E672" s="26"/>
      <c r="F672" s="26"/>
      <c r="G672" s="26"/>
      <c r="H672" s="26"/>
      <c r="I672" s="26"/>
      <c r="J672" s="54">
        <f>K667+K668+K669+K670</f>
        <v>3548.9500000000003</v>
      </c>
      <c r="K672" s="54"/>
      <c r="L672" s="27">
        <f>IF(Source!I801&lt;&gt;0, ROUND(J672/Source!I801, 2), 0)</f>
        <v>506.99</v>
      </c>
      <c r="P672" s="24">
        <f>J672</f>
        <v>3548.9500000000003</v>
      </c>
    </row>
    <row r="673" spans="1:22" ht="99.75" x14ac:dyDescent="0.2">
      <c r="A673" s="18">
        <v>71</v>
      </c>
      <c r="B673" s="18">
        <v>71</v>
      </c>
      <c r="C673" s="18" t="str">
        <f>Source!F802</f>
        <v>1.21-2303-46-2/1</v>
      </c>
      <c r="D673" s="18" t="str">
        <f>Source!G802</f>
        <v>Техническое обслуживание охранно-защитной дератизационной системы (ОЗДС) на базе электрического дератизатора типа "ОХРА-Д-333", распаячная коробка соединительной линии питания "БПИ - БВУ" - ежеквартальное</v>
      </c>
      <c r="E673" s="19" t="str">
        <f>Source!H802</f>
        <v>шт.</v>
      </c>
      <c r="F673" s="9">
        <f>Source!I802</f>
        <v>2</v>
      </c>
      <c r="G673" s="21"/>
      <c r="H673" s="20"/>
      <c r="I673" s="9"/>
      <c r="J673" s="9"/>
      <c r="K673" s="21"/>
      <c r="L673" s="21"/>
      <c r="Q673">
        <f>ROUND((Source!BZ802/100)*ROUND((Source!AF802*Source!AV802)*Source!I802, 2), 2)</f>
        <v>314.83</v>
      </c>
      <c r="R673">
        <f>Source!X802</f>
        <v>314.83</v>
      </c>
      <c r="S673">
        <f>ROUND((Source!CA802/100)*ROUND((Source!AF802*Source!AV802)*Source!I802, 2), 2)</f>
        <v>44.98</v>
      </c>
      <c r="T673">
        <f>Source!Y802</f>
        <v>44.98</v>
      </c>
      <c r="U673">
        <f>ROUND((175/100)*ROUND((Source!AE802*Source!AV802)*Source!I802, 2), 2)</f>
        <v>0</v>
      </c>
      <c r="V673">
        <f>ROUND((108/100)*ROUND(Source!CS802*Source!I802, 2), 2)</f>
        <v>0</v>
      </c>
    </row>
    <row r="674" spans="1:22" ht="14.25" x14ac:dyDescent="0.2">
      <c r="A674" s="18"/>
      <c r="B674" s="18"/>
      <c r="C674" s="18"/>
      <c r="D674" s="18" t="s">
        <v>738</v>
      </c>
      <c r="E674" s="19"/>
      <c r="F674" s="9"/>
      <c r="G674" s="21">
        <f>Source!AO802</f>
        <v>112.44</v>
      </c>
      <c r="H674" s="20" t="str">
        <f>Source!DG802</f>
        <v>*2</v>
      </c>
      <c r="I674" s="9">
        <f>Source!AV802</f>
        <v>1</v>
      </c>
      <c r="J674" s="9">
        <f>IF(Source!BA802&lt;&gt; 0, Source!BA802, 1)</f>
        <v>1</v>
      </c>
      <c r="K674" s="21">
        <f>Source!S802</f>
        <v>449.76</v>
      </c>
      <c r="L674" s="21"/>
    </row>
    <row r="675" spans="1:22" ht="14.25" x14ac:dyDescent="0.2">
      <c r="A675" s="18"/>
      <c r="B675" s="18"/>
      <c r="C675" s="18"/>
      <c r="D675" s="18" t="s">
        <v>741</v>
      </c>
      <c r="E675" s="19"/>
      <c r="F675" s="9"/>
      <c r="G675" s="21">
        <f>Source!AL802</f>
        <v>3.76</v>
      </c>
      <c r="H675" s="20" t="str">
        <f>Source!DD802</f>
        <v>*2</v>
      </c>
      <c r="I675" s="9">
        <f>Source!AW802</f>
        <v>1</v>
      </c>
      <c r="J675" s="9">
        <f>IF(Source!BC802&lt;&gt; 0, Source!BC802, 1)</f>
        <v>1</v>
      </c>
      <c r="K675" s="21">
        <f>Source!P802</f>
        <v>15.04</v>
      </c>
      <c r="L675" s="21"/>
    </row>
    <row r="676" spans="1:22" ht="14.25" x14ac:dyDescent="0.2">
      <c r="A676" s="18"/>
      <c r="B676" s="18"/>
      <c r="C676" s="18"/>
      <c r="D676" s="18" t="s">
        <v>742</v>
      </c>
      <c r="E676" s="19" t="s">
        <v>743</v>
      </c>
      <c r="F676" s="9">
        <f>Source!AT802</f>
        <v>70</v>
      </c>
      <c r="G676" s="21"/>
      <c r="H676" s="20"/>
      <c r="I676" s="9"/>
      <c r="J676" s="9"/>
      <c r="K676" s="21">
        <f>SUM(R673:R675)</f>
        <v>314.83</v>
      </c>
      <c r="L676" s="21"/>
    </row>
    <row r="677" spans="1:22" ht="14.25" x14ac:dyDescent="0.2">
      <c r="A677" s="18"/>
      <c r="B677" s="18"/>
      <c r="C677" s="18"/>
      <c r="D677" s="18" t="s">
        <v>744</v>
      </c>
      <c r="E677" s="19" t="s">
        <v>743</v>
      </c>
      <c r="F677" s="9">
        <f>Source!AU802</f>
        <v>10</v>
      </c>
      <c r="G677" s="21"/>
      <c r="H677" s="20"/>
      <c r="I677" s="9"/>
      <c r="J677" s="9"/>
      <c r="K677" s="21">
        <f>SUM(T673:T676)</f>
        <v>44.98</v>
      </c>
      <c r="L677" s="21"/>
    </row>
    <row r="678" spans="1:22" ht="14.25" x14ac:dyDescent="0.2">
      <c r="A678" s="18"/>
      <c r="B678" s="18"/>
      <c r="C678" s="18"/>
      <c r="D678" s="18" t="s">
        <v>746</v>
      </c>
      <c r="E678" s="19" t="s">
        <v>747</v>
      </c>
      <c r="F678" s="9">
        <f>Source!AQ802</f>
        <v>0.2</v>
      </c>
      <c r="G678" s="21"/>
      <c r="H678" s="20" t="str">
        <f>Source!DI802</f>
        <v>*2</v>
      </c>
      <c r="I678" s="9">
        <f>Source!AV802</f>
        <v>1</v>
      </c>
      <c r="J678" s="9"/>
      <c r="K678" s="21"/>
      <c r="L678" s="21">
        <f>Source!U802</f>
        <v>0.8</v>
      </c>
    </row>
    <row r="679" spans="1:22" ht="15" x14ac:dyDescent="0.25">
      <c r="A679" s="26"/>
      <c r="B679" s="26"/>
      <c r="C679" s="26"/>
      <c r="D679" s="26"/>
      <c r="E679" s="26"/>
      <c r="F679" s="26"/>
      <c r="G679" s="26"/>
      <c r="H679" s="26"/>
      <c r="I679" s="26"/>
      <c r="J679" s="54">
        <f>K674+K675+K676+K677</f>
        <v>824.61</v>
      </c>
      <c r="K679" s="54"/>
      <c r="L679" s="27">
        <f>IF(Source!I802&lt;&gt;0, ROUND(J679/Source!I802, 2), 0)</f>
        <v>412.31</v>
      </c>
      <c r="P679" s="24">
        <f>J679</f>
        <v>824.61</v>
      </c>
    </row>
    <row r="680" spans="1:22" ht="99.75" x14ac:dyDescent="0.2">
      <c r="A680" s="18">
        <v>72</v>
      </c>
      <c r="B680" s="18">
        <v>72</v>
      </c>
      <c r="C680" s="18" t="str">
        <f>Source!F803</f>
        <v>1.21-2303-46-1/1</v>
      </c>
      <c r="D680" s="18" t="str">
        <f>Source!G803</f>
        <v>Техническое обслуживание охранно-защитной дератизационной системы (ОЗДС) на базе электрического дератизатора типа "ОХРА-Д-333", распаячная коробка соединительной линии питания "БПИ - БВУ" - ежемесячное</v>
      </c>
      <c r="E680" s="19" t="str">
        <f>Source!H803</f>
        <v>шт.</v>
      </c>
      <c r="F680" s="9">
        <f>Source!I803</f>
        <v>2</v>
      </c>
      <c r="G680" s="21"/>
      <c r="H680" s="20"/>
      <c r="I680" s="9"/>
      <c r="J680" s="9"/>
      <c r="K680" s="21"/>
      <c r="L680" s="21"/>
      <c r="Q680">
        <f>ROUND((Source!BZ803/100)*ROUND((Source!AF803*Source!AV803)*Source!I803, 2), 2)</f>
        <v>188.89</v>
      </c>
      <c r="R680">
        <f>Source!X803</f>
        <v>188.89</v>
      </c>
      <c r="S680">
        <f>ROUND((Source!CA803/100)*ROUND((Source!AF803*Source!AV803)*Source!I803, 2), 2)</f>
        <v>26.98</v>
      </c>
      <c r="T680">
        <f>Source!Y803</f>
        <v>26.98</v>
      </c>
      <c r="U680">
        <f>ROUND((175/100)*ROUND((Source!AE803*Source!AV803)*Source!I803, 2), 2)</f>
        <v>0</v>
      </c>
      <c r="V680">
        <f>ROUND((108/100)*ROUND(Source!CS803*Source!I803, 2), 2)</f>
        <v>0</v>
      </c>
    </row>
    <row r="681" spans="1:22" ht="14.25" x14ac:dyDescent="0.2">
      <c r="A681" s="18"/>
      <c r="B681" s="18"/>
      <c r="C681" s="18"/>
      <c r="D681" s="18" t="s">
        <v>738</v>
      </c>
      <c r="E681" s="19"/>
      <c r="F681" s="9"/>
      <c r="G681" s="21">
        <f>Source!AO803</f>
        <v>67.459999999999994</v>
      </c>
      <c r="H681" s="20" t="str">
        <f>Source!DG803</f>
        <v>*2</v>
      </c>
      <c r="I681" s="9">
        <f>Source!AV803</f>
        <v>1</v>
      </c>
      <c r="J681" s="9">
        <f>IF(Source!BA803&lt;&gt; 0, Source!BA803, 1)</f>
        <v>1</v>
      </c>
      <c r="K681" s="21">
        <f>Source!S803</f>
        <v>269.83999999999997</v>
      </c>
      <c r="L681" s="21"/>
    </row>
    <row r="682" spans="1:22" ht="14.25" x14ac:dyDescent="0.2">
      <c r="A682" s="18"/>
      <c r="B682" s="18"/>
      <c r="C682" s="18"/>
      <c r="D682" s="18" t="s">
        <v>741</v>
      </c>
      <c r="E682" s="19"/>
      <c r="F682" s="9"/>
      <c r="G682" s="21">
        <f>Source!AL803</f>
        <v>3.76</v>
      </c>
      <c r="H682" s="20" t="str">
        <f>Source!DD803</f>
        <v>*2</v>
      </c>
      <c r="I682" s="9">
        <f>Source!AW803</f>
        <v>1</v>
      </c>
      <c r="J682" s="9">
        <f>IF(Source!BC803&lt;&gt; 0, Source!BC803, 1)</f>
        <v>1</v>
      </c>
      <c r="K682" s="21">
        <f>Source!P803</f>
        <v>15.04</v>
      </c>
      <c r="L682" s="21"/>
    </row>
    <row r="683" spans="1:22" ht="14.25" x14ac:dyDescent="0.2">
      <c r="A683" s="18"/>
      <c r="B683" s="18"/>
      <c r="C683" s="18"/>
      <c r="D683" s="18" t="s">
        <v>742</v>
      </c>
      <c r="E683" s="19" t="s">
        <v>743</v>
      </c>
      <c r="F683" s="9">
        <f>Source!AT803</f>
        <v>70</v>
      </c>
      <c r="G683" s="21"/>
      <c r="H683" s="20"/>
      <c r="I683" s="9"/>
      <c r="J683" s="9"/>
      <c r="K683" s="21">
        <f>SUM(R680:R682)</f>
        <v>188.89</v>
      </c>
      <c r="L683" s="21"/>
    </row>
    <row r="684" spans="1:22" ht="14.25" x14ac:dyDescent="0.2">
      <c r="A684" s="18"/>
      <c r="B684" s="18"/>
      <c r="C684" s="18"/>
      <c r="D684" s="18" t="s">
        <v>744</v>
      </c>
      <c r="E684" s="19" t="s">
        <v>743</v>
      </c>
      <c r="F684" s="9">
        <f>Source!AU803</f>
        <v>10</v>
      </c>
      <c r="G684" s="21"/>
      <c r="H684" s="20"/>
      <c r="I684" s="9"/>
      <c r="J684" s="9"/>
      <c r="K684" s="21">
        <f>SUM(T680:T683)</f>
        <v>26.98</v>
      </c>
      <c r="L684" s="21"/>
    </row>
    <row r="685" spans="1:22" ht="14.25" x14ac:dyDescent="0.2">
      <c r="A685" s="18"/>
      <c r="B685" s="18"/>
      <c r="C685" s="18"/>
      <c r="D685" s="18" t="s">
        <v>746</v>
      </c>
      <c r="E685" s="19" t="s">
        <v>747</v>
      </c>
      <c r="F685" s="9">
        <f>Source!AQ803</f>
        <v>0.12</v>
      </c>
      <c r="G685" s="21"/>
      <c r="H685" s="20" t="str">
        <f>Source!DI803</f>
        <v>*2</v>
      </c>
      <c r="I685" s="9">
        <f>Source!AV803</f>
        <v>1</v>
      </c>
      <c r="J685" s="9"/>
      <c r="K685" s="21"/>
      <c r="L685" s="21">
        <f>Source!U803</f>
        <v>0.48</v>
      </c>
    </row>
    <row r="686" spans="1:22" ht="15" x14ac:dyDescent="0.25">
      <c r="A686" s="26"/>
      <c r="B686" s="26"/>
      <c r="C686" s="26"/>
      <c r="D686" s="26"/>
      <c r="E686" s="26"/>
      <c r="F686" s="26"/>
      <c r="G686" s="26"/>
      <c r="H686" s="26"/>
      <c r="I686" s="26"/>
      <c r="J686" s="54">
        <f>K681+K682+K683+K684</f>
        <v>500.75</v>
      </c>
      <c r="K686" s="54"/>
      <c r="L686" s="27">
        <f>IF(Source!I803&lt;&gt;0, ROUND(J686/Source!I803, 2), 0)</f>
        <v>250.38</v>
      </c>
      <c r="P686" s="24">
        <f>J686</f>
        <v>500.75</v>
      </c>
    </row>
    <row r="687" spans="1:22" ht="57" x14ac:dyDescent="0.2">
      <c r="A687" s="18">
        <v>73</v>
      </c>
      <c r="B687" s="18">
        <v>73</v>
      </c>
      <c r="C687" s="18" t="str">
        <f>Source!F804</f>
        <v>1.21-2103-9-1/1</v>
      </c>
      <c r="D687" s="18" t="str">
        <f>Source!G804</f>
        <v>Техническое обслуживание силовых сетей, проложенных по кирпичным и бетонным основаниям, провод сечением 2х1,5-6 мм2</v>
      </c>
      <c r="E687" s="19" t="str">
        <f>Source!H804</f>
        <v>100 м</v>
      </c>
      <c r="F687" s="9">
        <f>Source!I804</f>
        <v>1E-3</v>
      </c>
      <c r="G687" s="21"/>
      <c r="H687" s="20"/>
      <c r="I687" s="9"/>
      <c r="J687" s="9"/>
      <c r="K687" s="21"/>
      <c r="L687" s="21"/>
      <c r="Q687">
        <f>ROUND((Source!BZ804/100)*ROUND((Source!AF804*Source!AV804)*Source!I804, 2), 2)</f>
        <v>2.67</v>
      </c>
      <c r="R687">
        <f>Source!X804</f>
        <v>2.67</v>
      </c>
      <c r="S687">
        <f>ROUND((Source!CA804/100)*ROUND((Source!AF804*Source!AV804)*Source!I804, 2), 2)</f>
        <v>0.38</v>
      </c>
      <c r="T687">
        <f>Source!Y804</f>
        <v>0.38</v>
      </c>
      <c r="U687">
        <f>ROUND((175/100)*ROUND((Source!AE804*Source!AV804)*Source!I804, 2), 2)</f>
        <v>0</v>
      </c>
      <c r="V687">
        <f>ROUND((108/100)*ROUND(Source!CS804*Source!I804, 2), 2)</f>
        <v>0</v>
      </c>
    </row>
    <row r="688" spans="1:22" x14ac:dyDescent="0.2">
      <c r="D688" s="22" t="str">
        <f>"Объем: "&amp;Source!I804&amp;"=5*"&amp;"0,2*"&amp;"0,1/"&amp;"100"</f>
        <v>Объем: 0,001=5*0,2*0,1/100</v>
      </c>
    </row>
    <row r="689" spans="1:22" ht="14.25" x14ac:dyDescent="0.2">
      <c r="A689" s="18"/>
      <c r="B689" s="18"/>
      <c r="C689" s="18"/>
      <c r="D689" s="18" t="s">
        <v>738</v>
      </c>
      <c r="E689" s="19"/>
      <c r="F689" s="9"/>
      <c r="G689" s="21">
        <f>Source!AO804</f>
        <v>3822.15</v>
      </c>
      <c r="H689" s="20" t="str">
        <f>Source!DG804</f>
        <v/>
      </c>
      <c r="I689" s="9">
        <f>Source!AV804</f>
        <v>1</v>
      </c>
      <c r="J689" s="9">
        <f>IF(Source!BA804&lt;&gt; 0, Source!BA804, 1)</f>
        <v>1</v>
      </c>
      <c r="K689" s="21">
        <f>Source!S804</f>
        <v>3.82</v>
      </c>
      <c r="L689" s="21"/>
    </row>
    <row r="690" spans="1:22" ht="14.25" x14ac:dyDescent="0.2">
      <c r="A690" s="18"/>
      <c r="B690" s="18"/>
      <c r="C690" s="18"/>
      <c r="D690" s="18" t="s">
        <v>741</v>
      </c>
      <c r="E690" s="19"/>
      <c r="F690" s="9"/>
      <c r="G690" s="21">
        <f>Source!AL804</f>
        <v>22.51</v>
      </c>
      <c r="H690" s="20" t="str">
        <f>Source!DD804</f>
        <v/>
      </c>
      <c r="I690" s="9">
        <f>Source!AW804</f>
        <v>1</v>
      </c>
      <c r="J690" s="9">
        <f>IF(Source!BC804&lt;&gt; 0, Source!BC804, 1)</f>
        <v>1</v>
      </c>
      <c r="K690" s="21">
        <f>Source!P804</f>
        <v>0.02</v>
      </c>
      <c r="L690" s="21"/>
    </row>
    <row r="691" spans="1:22" ht="14.25" x14ac:dyDescent="0.2">
      <c r="A691" s="18"/>
      <c r="B691" s="18"/>
      <c r="C691" s="18"/>
      <c r="D691" s="18" t="s">
        <v>742</v>
      </c>
      <c r="E691" s="19" t="s">
        <v>743</v>
      </c>
      <c r="F691" s="9">
        <f>Source!AT804</f>
        <v>70</v>
      </c>
      <c r="G691" s="21"/>
      <c r="H691" s="20"/>
      <c r="I691" s="9"/>
      <c r="J691" s="9"/>
      <c r="K691" s="21">
        <f>SUM(R687:R690)</f>
        <v>2.67</v>
      </c>
      <c r="L691" s="21"/>
    </row>
    <row r="692" spans="1:22" ht="14.25" x14ac:dyDescent="0.2">
      <c r="A692" s="18"/>
      <c r="B692" s="18"/>
      <c r="C692" s="18"/>
      <c r="D692" s="18" t="s">
        <v>744</v>
      </c>
      <c r="E692" s="19" t="s">
        <v>743</v>
      </c>
      <c r="F692" s="9">
        <f>Source!AU804</f>
        <v>10</v>
      </c>
      <c r="G692" s="21"/>
      <c r="H692" s="20"/>
      <c r="I692" s="9"/>
      <c r="J692" s="9"/>
      <c r="K692" s="21">
        <f>SUM(T687:T691)</f>
        <v>0.38</v>
      </c>
      <c r="L692" s="21"/>
    </row>
    <row r="693" spans="1:22" ht="14.25" x14ac:dyDescent="0.2">
      <c r="A693" s="18"/>
      <c r="B693" s="18"/>
      <c r="C693" s="18"/>
      <c r="D693" s="18" t="s">
        <v>746</v>
      </c>
      <c r="E693" s="19" t="s">
        <v>747</v>
      </c>
      <c r="F693" s="9">
        <f>Source!AQ804</f>
        <v>7.14</v>
      </c>
      <c r="G693" s="21"/>
      <c r="H693" s="20" t="str">
        <f>Source!DI804</f>
        <v/>
      </c>
      <c r="I693" s="9">
        <f>Source!AV804</f>
        <v>1</v>
      </c>
      <c r="J693" s="9"/>
      <c r="K693" s="21"/>
      <c r="L693" s="21">
        <f>Source!U804</f>
        <v>7.1399999999999996E-3</v>
      </c>
    </row>
    <row r="694" spans="1:22" ht="15" x14ac:dyDescent="0.25">
      <c r="A694" s="26"/>
      <c r="B694" s="26"/>
      <c r="C694" s="26"/>
      <c r="D694" s="26"/>
      <c r="E694" s="26"/>
      <c r="F694" s="26"/>
      <c r="G694" s="26"/>
      <c r="H694" s="26"/>
      <c r="I694" s="26"/>
      <c r="J694" s="54">
        <f>K689+K690+K691+K692</f>
        <v>6.89</v>
      </c>
      <c r="K694" s="54"/>
      <c r="L694" s="27">
        <f>IF(Source!I804&lt;&gt;0, ROUND(J694/Source!I804, 2), 0)</f>
        <v>6890</v>
      </c>
      <c r="P694" s="24">
        <f>J694</f>
        <v>6.89</v>
      </c>
    </row>
    <row r="696" spans="1:22" ht="15" x14ac:dyDescent="0.25">
      <c r="A696" s="59" t="str">
        <f>CONCATENATE("Итого по разделу: ",IF(Source!G807&lt;&gt;"Новый раздел", Source!G807, ""))</f>
        <v>Итого по разделу: 7. Охранно-защитная дератизационная система</v>
      </c>
      <c r="B696" s="59"/>
      <c r="C696" s="59"/>
      <c r="D696" s="59"/>
      <c r="E696" s="59"/>
      <c r="F696" s="59"/>
      <c r="G696" s="59"/>
      <c r="H696" s="59"/>
      <c r="I696" s="59"/>
      <c r="J696" s="57">
        <f>SUM(P642:P695)</f>
        <v>8903.41</v>
      </c>
      <c r="K696" s="58"/>
      <c r="L696" s="28"/>
    </row>
    <row r="699" spans="1:22" ht="16.5" x14ac:dyDescent="0.25">
      <c r="A699" s="56" t="str">
        <f>CONCATENATE("Раздел: ",IF(Source!G837&lt;&gt;"Новый раздел", Source!G837, ""))</f>
        <v>Раздел: 8. Противопожарные системы</v>
      </c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L699" s="56"/>
    </row>
    <row r="701" spans="1:22" ht="16.5" x14ac:dyDescent="0.25">
      <c r="A701" s="56" t="str">
        <f>CONCATENATE("Подраздел: ",IF(Source!G841&lt;&gt;"Новый подраздел", Source!G841, ""))</f>
        <v>Подраздел: Система пожарной сигнализации. Система оповещения и управления эвакуацией людей при пожаре.</v>
      </c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L701" s="56"/>
    </row>
    <row r="702" spans="1:22" ht="42.75" x14ac:dyDescent="0.2">
      <c r="A702" s="18">
        <v>74</v>
      </c>
      <c r="B702" s="18">
        <v>74</v>
      </c>
      <c r="C702" s="18" t="str">
        <f>Source!F845</f>
        <v>1.22-2203-126-2/1</v>
      </c>
      <c r="D702" s="18" t="str">
        <f>Source!G845</f>
        <v>Техническое обслуживание прибора приемно-контрольного С2000-АСПТ - годовое</v>
      </c>
      <c r="E702" s="19" t="str">
        <f>Source!H845</f>
        <v>шт.</v>
      </c>
      <c r="F702" s="9">
        <f>Source!I845</f>
        <v>2</v>
      </c>
      <c r="G702" s="21"/>
      <c r="H702" s="20"/>
      <c r="I702" s="9"/>
      <c r="J702" s="9"/>
      <c r="K702" s="21"/>
      <c r="L702" s="21"/>
      <c r="Q702">
        <f>ROUND((Source!BZ845/100)*ROUND((Source!AF845*Source!AV845)*Source!I845, 2), 2)</f>
        <v>371.6</v>
      </c>
      <c r="R702">
        <f>Source!X845</f>
        <v>371.6</v>
      </c>
      <c r="S702">
        <f>ROUND((Source!CA845/100)*ROUND((Source!AF845*Source!AV845)*Source!I845, 2), 2)</f>
        <v>53.09</v>
      </c>
      <c r="T702">
        <f>Source!Y845</f>
        <v>53.09</v>
      </c>
      <c r="U702">
        <f>ROUND((175/100)*ROUND((Source!AE845*Source!AV845)*Source!I845, 2), 2)</f>
        <v>0</v>
      </c>
      <c r="V702">
        <f>ROUND((108/100)*ROUND(Source!CS845*Source!I845, 2), 2)</f>
        <v>0</v>
      </c>
    </row>
    <row r="703" spans="1:22" ht="14.25" x14ac:dyDescent="0.2">
      <c r="A703" s="18"/>
      <c r="B703" s="18"/>
      <c r="C703" s="18"/>
      <c r="D703" s="18" t="s">
        <v>738</v>
      </c>
      <c r="E703" s="19"/>
      <c r="F703" s="9"/>
      <c r="G703" s="21">
        <f>Source!AO845</f>
        <v>265.43</v>
      </c>
      <c r="H703" s="20" t="str">
        <f>Source!DG845</f>
        <v/>
      </c>
      <c r="I703" s="9">
        <f>Source!AV845</f>
        <v>1</v>
      </c>
      <c r="J703" s="9">
        <f>IF(Source!BA845&lt;&gt; 0, Source!BA845, 1)</f>
        <v>1</v>
      </c>
      <c r="K703" s="21">
        <f>Source!S845</f>
        <v>530.86</v>
      </c>
      <c r="L703" s="21"/>
    </row>
    <row r="704" spans="1:22" ht="14.25" x14ac:dyDescent="0.2">
      <c r="A704" s="18"/>
      <c r="B704" s="18"/>
      <c r="C704" s="18"/>
      <c r="D704" s="18" t="s">
        <v>741</v>
      </c>
      <c r="E704" s="19"/>
      <c r="F704" s="9"/>
      <c r="G704" s="21">
        <f>Source!AL845</f>
        <v>91.7</v>
      </c>
      <c r="H704" s="20" t="str">
        <f>Source!DD845</f>
        <v/>
      </c>
      <c r="I704" s="9">
        <f>Source!AW845</f>
        <v>1</v>
      </c>
      <c r="J704" s="9">
        <f>IF(Source!BC845&lt;&gt; 0, Source!BC845, 1)</f>
        <v>1</v>
      </c>
      <c r="K704" s="21">
        <f>Source!P845</f>
        <v>183.4</v>
      </c>
      <c r="L704" s="21"/>
    </row>
    <row r="705" spans="1:22" ht="14.25" x14ac:dyDescent="0.2">
      <c r="A705" s="18"/>
      <c r="B705" s="18"/>
      <c r="C705" s="18"/>
      <c r="D705" s="18" t="s">
        <v>742</v>
      </c>
      <c r="E705" s="19" t="s">
        <v>743</v>
      </c>
      <c r="F705" s="9">
        <f>Source!AT845</f>
        <v>70</v>
      </c>
      <c r="G705" s="21"/>
      <c r="H705" s="20"/>
      <c r="I705" s="9"/>
      <c r="J705" s="9"/>
      <c r="K705" s="21">
        <f>SUM(R702:R704)</f>
        <v>371.6</v>
      </c>
      <c r="L705" s="21"/>
    </row>
    <row r="706" spans="1:22" ht="14.25" x14ac:dyDescent="0.2">
      <c r="A706" s="18"/>
      <c r="B706" s="18"/>
      <c r="C706" s="18"/>
      <c r="D706" s="18" t="s">
        <v>744</v>
      </c>
      <c r="E706" s="19" t="s">
        <v>743</v>
      </c>
      <c r="F706" s="9">
        <f>Source!AU845</f>
        <v>10</v>
      </c>
      <c r="G706" s="21"/>
      <c r="H706" s="20"/>
      <c r="I706" s="9"/>
      <c r="J706" s="9"/>
      <c r="K706" s="21">
        <f>SUM(T702:T705)</f>
        <v>53.09</v>
      </c>
      <c r="L706" s="21"/>
    </row>
    <row r="707" spans="1:22" ht="14.25" x14ac:dyDescent="0.2">
      <c r="A707" s="18"/>
      <c r="B707" s="18"/>
      <c r="C707" s="18"/>
      <c r="D707" s="18" t="s">
        <v>746</v>
      </c>
      <c r="E707" s="19" t="s">
        <v>747</v>
      </c>
      <c r="F707" s="9">
        <f>Source!AQ845</f>
        <v>0.4</v>
      </c>
      <c r="G707" s="21"/>
      <c r="H707" s="20" t="str">
        <f>Source!DI845</f>
        <v/>
      </c>
      <c r="I707" s="9">
        <f>Source!AV845</f>
        <v>1</v>
      </c>
      <c r="J707" s="9"/>
      <c r="K707" s="21"/>
      <c r="L707" s="21">
        <f>Source!U845</f>
        <v>0.8</v>
      </c>
    </row>
    <row r="708" spans="1:22" ht="15" x14ac:dyDescent="0.25">
      <c r="A708" s="26"/>
      <c r="B708" s="26"/>
      <c r="C708" s="26"/>
      <c r="D708" s="26"/>
      <c r="E708" s="26"/>
      <c r="F708" s="26"/>
      <c r="G708" s="26"/>
      <c r="H708" s="26"/>
      <c r="I708" s="26"/>
      <c r="J708" s="54">
        <f>K703+K704+K705+K706</f>
        <v>1138.95</v>
      </c>
      <c r="K708" s="54"/>
      <c r="L708" s="27">
        <f>IF(Source!I845&lt;&gt;0, ROUND(J708/Source!I845, 2), 0)</f>
        <v>569.48</v>
      </c>
      <c r="P708" s="24">
        <f>J708</f>
        <v>1138.95</v>
      </c>
    </row>
    <row r="709" spans="1:22" ht="42.75" x14ac:dyDescent="0.2">
      <c r="A709" s="18">
        <v>75</v>
      </c>
      <c r="B709" s="18">
        <v>75</v>
      </c>
      <c r="C709" s="18" t="str">
        <f>Source!F846</f>
        <v>1.22-2203-126-1/1</v>
      </c>
      <c r="D709" s="18" t="str">
        <f>Source!G846</f>
        <v>Техническое обслуживание прибора приемно-контрольного С2000-АСПТ - ежемесячное</v>
      </c>
      <c r="E709" s="19" t="str">
        <f>Source!H846</f>
        <v>шт.</v>
      </c>
      <c r="F709" s="9">
        <f>Source!I846</f>
        <v>2</v>
      </c>
      <c r="G709" s="21"/>
      <c r="H709" s="20"/>
      <c r="I709" s="9"/>
      <c r="J709" s="9"/>
      <c r="K709" s="21"/>
      <c r="L709" s="21"/>
      <c r="Q709">
        <f>ROUND((Source!BZ846/100)*ROUND((Source!AF846*Source!AV846)*Source!I846, 2), 2)</f>
        <v>836.09</v>
      </c>
      <c r="R709">
        <f>Source!X846</f>
        <v>836.09</v>
      </c>
      <c r="S709">
        <f>ROUND((Source!CA846/100)*ROUND((Source!AF846*Source!AV846)*Source!I846, 2), 2)</f>
        <v>119.44</v>
      </c>
      <c r="T709">
        <f>Source!Y846</f>
        <v>119.44</v>
      </c>
      <c r="U709">
        <f>ROUND((175/100)*ROUND((Source!AE846*Source!AV846)*Source!I846, 2), 2)</f>
        <v>0</v>
      </c>
      <c r="V709">
        <f>ROUND((108/100)*ROUND(Source!CS846*Source!I846, 2), 2)</f>
        <v>0</v>
      </c>
    </row>
    <row r="710" spans="1:22" ht="14.25" x14ac:dyDescent="0.2">
      <c r="A710" s="18"/>
      <c r="B710" s="18"/>
      <c r="C710" s="18"/>
      <c r="D710" s="18" t="s">
        <v>738</v>
      </c>
      <c r="E710" s="19"/>
      <c r="F710" s="9"/>
      <c r="G710" s="21">
        <f>Source!AO846</f>
        <v>199.07</v>
      </c>
      <c r="H710" s="20" t="str">
        <f>Source!DG846</f>
        <v>*3</v>
      </c>
      <c r="I710" s="9">
        <f>Source!AV846</f>
        <v>1</v>
      </c>
      <c r="J710" s="9">
        <f>IF(Source!BA846&lt;&gt; 0, Source!BA846, 1)</f>
        <v>1</v>
      </c>
      <c r="K710" s="21">
        <f>Source!S846</f>
        <v>1194.42</v>
      </c>
      <c r="L710" s="21"/>
    </row>
    <row r="711" spans="1:22" ht="14.25" x14ac:dyDescent="0.2">
      <c r="A711" s="18"/>
      <c r="B711" s="18"/>
      <c r="C711" s="18"/>
      <c r="D711" s="18" t="s">
        <v>741</v>
      </c>
      <c r="E711" s="19"/>
      <c r="F711" s="9"/>
      <c r="G711" s="21">
        <f>Source!AL846</f>
        <v>76.47</v>
      </c>
      <c r="H711" s="20" t="str">
        <f>Source!DD846</f>
        <v>*3</v>
      </c>
      <c r="I711" s="9">
        <f>Source!AW846</f>
        <v>1</v>
      </c>
      <c r="J711" s="9">
        <f>IF(Source!BC846&lt;&gt; 0, Source!BC846, 1)</f>
        <v>1</v>
      </c>
      <c r="K711" s="21">
        <f>Source!P846</f>
        <v>458.82</v>
      </c>
      <c r="L711" s="21"/>
    </row>
    <row r="712" spans="1:22" ht="14.25" x14ac:dyDescent="0.2">
      <c r="A712" s="18"/>
      <c r="B712" s="18"/>
      <c r="C712" s="18"/>
      <c r="D712" s="18" t="s">
        <v>742</v>
      </c>
      <c r="E712" s="19" t="s">
        <v>743</v>
      </c>
      <c r="F712" s="9">
        <f>Source!AT846</f>
        <v>70</v>
      </c>
      <c r="G712" s="21"/>
      <c r="H712" s="20"/>
      <c r="I712" s="9"/>
      <c r="J712" s="9"/>
      <c r="K712" s="21">
        <f>SUM(R709:R711)</f>
        <v>836.09</v>
      </c>
      <c r="L712" s="21"/>
    </row>
    <row r="713" spans="1:22" ht="14.25" x14ac:dyDescent="0.2">
      <c r="A713" s="18"/>
      <c r="B713" s="18"/>
      <c r="C713" s="18"/>
      <c r="D713" s="18" t="s">
        <v>744</v>
      </c>
      <c r="E713" s="19" t="s">
        <v>743</v>
      </c>
      <c r="F713" s="9">
        <f>Source!AU846</f>
        <v>10</v>
      </c>
      <c r="G713" s="21"/>
      <c r="H713" s="20"/>
      <c r="I713" s="9"/>
      <c r="J713" s="9"/>
      <c r="K713" s="21">
        <f>SUM(T709:T712)</f>
        <v>119.44</v>
      </c>
      <c r="L713" s="21"/>
    </row>
    <row r="714" spans="1:22" ht="14.25" x14ac:dyDescent="0.2">
      <c r="A714" s="18"/>
      <c r="B714" s="18"/>
      <c r="C714" s="18"/>
      <c r="D714" s="18" t="s">
        <v>746</v>
      </c>
      <c r="E714" s="19" t="s">
        <v>747</v>
      </c>
      <c r="F714" s="9">
        <f>Source!AQ846</f>
        <v>0.3</v>
      </c>
      <c r="G714" s="21"/>
      <c r="H714" s="20" t="str">
        <f>Source!DI846</f>
        <v>*3</v>
      </c>
      <c r="I714" s="9">
        <f>Source!AV846</f>
        <v>1</v>
      </c>
      <c r="J714" s="9"/>
      <c r="K714" s="21"/>
      <c r="L714" s="21">
        <f>Source!U846</f>
        <v>1.7999999999999998</v>
      </c>
    </row>
    <row r="715" spans="1:22" ht="15" x14ac:dyDescent="0.25">
      <c r="A715" s="26"/>
      <c r="B715" s="26"/>
      <c r="C715" s="26"/>
      <c r="D715" s="26"/>
      <c r="E715" s="26"/>
      <c r="F715" s="26"/>
      <c r="G715" s="26"/>
      <c r="H715" s="26"/>
      <c r="I715" s="26"/>
      <c r="J715" s="54">
        <f>K710+K711+K712+K713</f>
        <v>2608.77</v>
      </c>
      <c r="K715" s="54"/>
      <c r="L715" s="27">
        <f>IF(Source!I846&lt;&gt;0, ROUND(J715/Source!I846, 2), 0)</f>
        <v>1304.3900000000001</v>
      </c>
      <c r="P715" s="24">
        <f>J715</f>
        <v>2608.77</v>
      </c>
    </row>
    <row r="716" spans="1:22" ht="71.25" x14ac:dyDescent="0.2">
      <c r="A716" s="18">
        <v>76</v>
      </c>
      <c r="B716" s="18">
        <v>76</v>
      </c>
      <c r="C716" s="18" t="str">
        <f>Source!F847</f>
        <v>1.22-2203-104-6/1</v>
      </c>
      <c r="D716" s="18" t="str">
        <f>Source!G847</f>
        <v>Техническое обслуживание приборов системы охранно-пожарной сигнализации на базе оборудования С2000, блок индикации С2000-БКИ (С2000-БИ) - годовое</v>
      </c>
      <c r="E716" s="19" t="str">
        <f>Source!H847</f>
        <v>шт.</v>
      </c>
      <c r="F716" s="9">
        <f>Source!I847</f>
        <v>2</v>
      </c>
      <c r="G716" s="21"/>
      <c r="H716" s="20"/>
      <c r="I716" s="9"/>
      <c r="J716" s="9"/>
      <c r="K716" s="21"/>
      <c r="L716" s="21"/>
      <c r="Q716">
        <f>ROUND((Source!BZ847/100)*ROUND((Source!AF847*Source!AV847)*Source!I847, 2), 2)</f>
        <v>278.7</v>
      </c>
      <c r="R716">
        <f>Source!X847</f>
        <v>278.7</v>
      </c>
      <c r="S716">
        <f>ROUND((Source!CA847/100)*ROUND((Source!AF847*Source!AV847)*Source!I847, 2), 2)</f>
        <v>39.81</v>
      </c>
      <c r="T716">
        <f>Source!Y847</f>
        <v>39.81</v>
      </c>
      <c r="U716">
        <f>ROUND((175/100)*ROUND((Source!AE847*Source!AV847)*Source!I847, 2), 2)</f>
        <v>0</v>
      </c>
      <c r="V716">
        <f>ROUND((108/100)*ROUND(Source!CS847*Source!I847, 2), 2)</f>
        <v>0</v>
      </c>
    </row>
    <row r="717" spans="1:22" ht="14.25" x14ac:dyDescent="0.2">
      <c r="A717" s="18"/>
      <c r="B717" s="18"/>
      <c r="C717" s="18"/>
      <c r="D717" s="18" t="s">
        <v>738</v>
      </c>
      <c r="E717" s="19"/>
      <c r="F717" s="9"/>
      <c r="G717" s="21">
        <f>Source!AO847</f>
        <v>199.07</v>
      </c>
      <c r="H717" s="20" t="str">
        <f>Source!DG847</f>
        <v/>
      </c>
      <c r="I717" s="9">
        <f>Source!AV847</f>
        <v>1</v>
      </c>
      <c r="J717" s="9">
        <f>IF(Source!BA847&lt;&gt; 0, Source!BA847, 1)</f>
        <v>1</v>
      </c>
      <c r="K717" s="21">
        <f>Source!S847</f>
        <v>398.14</v>
      </c>
      <c r="L717" s="21"/>
    </row>
    <row r="718" spans="1:22" ht="14.25" x14ac:dyDescent="0.2">
      <c r="A718" s="18"/>
      <c r="B718" s="18"/>
      <c r="C718" s="18"/>
      <c r="D718" s="18" t="s">
        <v>741</v>
      </c>
      <c r="E718" s="19"/>
      <c r="F718" s="9"/>
      <c r="G718" s="21">
        <f>Source!AL847</f>
        <v>45.79</v>
      </c>
      <c r="H718" s="20" t="str">
        <f>Source!DD847</f>
        <v/>
      </c>
      <c r="I718" s="9">
        <f>Source!AW847</f>
        <v>1</v>
      </c>
      <c r="J718" s="9">
        <f>IF(Source!BC847&lt;&gt; 0, Source!BC847, 1)</f>
        <v>1</v>
      </c>
      <c r="K718" s="21">
        <f>Source!P847</f>
        <v>91.58</v>
      </c>
      <c r="L718" s="21"/>
    </row>
    <row r="719" spans="1:22" ht="14.25" x14ac:dyDescent="0.2">
      <c r="A719" s="18"/>
      <c r="B719" s="18"/>
      <c r="C719" s="18"/>
      <c r="D719" s="18" t="s">
        <v>742</v>
      </c>
      <c r="E719" s="19" t="s">
        <v>743</v>
      </c>
      <c r="F719" s="9">
        <f>Source!AT847</f>
        <v>70</v>
      </c>
      <c r="G719" s="21"/>
      <c r="H719" s="20"/>
      <c r="I719" s="9"/>
      <c r="J719" s="9"/>
      <c r="K719" s="21">
        <f>SUM(R716:R718)</f>
        <v>278.7</v>
      </c>
      <c r="L719" s="21"/>
    </row>
    <row r="720" spans="1:22" ht="14.25" x14ac:dyDescent="0.2">
      <c r="A720" s="18"/>
      <c r="B720" s="18"/>
      <c r="C720" s="18"/>
      <c r="D720" s="18" t="s">
        <v>744</v>
      </c>
      <c r="E720" s="19" t="s">
        <v>743</v>
      </c>
      <c r="F720" s="9">
        <f>Source!AU847</f>
        <v>10</v>
      </c>
      <c r="G720" s="21"/>
      <c r="H720" s="20"/>
      <c r="I720" s="9"/>
      <c r="J720" s="9"/>
      <c r="K720" s="21">
        <f>SUM(T716:T719)</f>
        <v>39.81</v>
      </c>
      <c r="L720" s="21"/>
    </row>
    <row r="721" spans="1:22" ht="14.25" x14ac:dyDescent="0.2">
      <c r="A721" s="18"/>
      <c r="B721" s="18"/>
      <c r="C721" s="18"/>
      <c r="D721" s="18" t="s">
        <v>746</v>
      </c>
      <c r="E721" s="19" t="s">
        <v>747</v>
      </c>
      <c r="F721" s="9">
        <f>Source!AQ847</f>
        <v>0.3</v>
      </c>
      <c r="G721" s="21"/>
      <c r="H721" s="20" t="str">
        <f>Source!DI847</f>
        <v/>
      </c>
      <c r="I721" s="9">
        <f>Source!AV847</f>
        <v>1</v>
      </c>
      <c r="J721" s="9"/>
      <c r="K721" s="21"/>
      <c r="L721" s="21">
        <f>Source!U847</f>
        <v>0.6</v>
      </c>
    </row>
    <row r="722" spans="1:22" ht="15" x14ac:dyDescent="0.25">
      <c r="A722" s="26"/>
      <c r="B722" s="26"/>
      <c r="C722" s="26"/>
      <c r="D722" s="26"/>
      <c r="E722" s="26"/>
      <c r="F722" s="26"/>
      <c r="G722" s="26"/>
      <c r="H722" s="26"/>
      <c r="I722" s="26"/>
      <c r="J722" s="54">
        <f>K717+K718+K719+K720</f>
        <v>808.23</v>
      </c>
      <c r="K722" s="54"/>
      <c r="L722" s="27">
        <f>IF(Source!I847&lt;&gt;0, ROUND(J722/Source!I847, 2), 0)</f>
        <v>404.12</v>
      </c>
      <c r="P722" s="24">
        <f>J722</f>
        <v>808.23</v>
      </c>
    </row>
    <row r="723" spans="1:22" ht="71.25" x14ac:dyDescent="0.2">
      <c r="A723" s="18">
        <v>77</v>
      </c>
      <c r="B723" s="18">
        <v>77</v>
      </c>
      <c r="C723" s="18" t="str">
        <f>Source!F848</f>
        <v>1.22-2203-105-1/1</v>
      </c>
      <c r="D723" s="18" t="str">
        <f>Source!G848</f>
        <v>Техническое обслуживание приборов системы охранно-пожарной сигнализации, устройство коммутационное типа "УК-ВК" - годовое</v>
      </c>
      <c r="E723" s="19" t="str">
        <f>Source!H848</f>
        <v>шт.</v>
      </c>
      <c r="F723" s="9">
        <f>Source!I848</f>
        <v>6</v>
      </c>
      <c r="G723" s="21"/>
      <c r="H723" s="20"/>
      <c r="I723" s="9"/>
      <c r="J723" s="9"/>
      <c r="K723" s="21"/>
      <c r="L723" s="21"/>
      <c r="Q723">
        <f>ROUND((Source!BZ848/100)*ROUND((Source!AF848*Source!AV848)*Source!I848, 2), 2)</f>
        <v>724.63</v>
      </c>
      <c r="R723">
        <f>Source!X848</f>
        <v>724.63</v>
      </c>
      <c r="S723">
        <f>ROUND((Source!CA848/100)*ROUND((Source!AF848*Source!AV848)*Source!I848, 2), 2)</f>
        <v>103.52</v>
      </c>
      <c r="T723">
        <f>Source!Y848</f>
        <v>103.52</v>
      </c>
      <c r="U723">
        <f>ROUND((175/100)*ROUND((Source!AE848*Source!AV848)*Source!I848, 2), 2)</f>
        <v>0</v>
      </c>
      <c r="V723">
        <f>ROUND((108/100)*ROUND(Source!CS848*Source!I848, 2), 2)</f>
        <v>0</v>
      </c>
    </row>
    <row r="724" spans="1:22" ht="14.25" x14ac:dyDescent="0.2">
      <c r="A724" s="18"/>
      <c r="B724" s="18"/>
      <c r="C724" s="18"/>
      <c r="D724" s="18" t="s">
        <v>738</v>
      </c>
      <c r="E724" s="19"/>
      <c r="F724" s="9"/>
      <c r="G724" s="21">
        <f>Source!AO848</f>
        <v>172.53</v>
      </c>
      <c r="H724" s="20" t="str">
        <f>Source!DG848</f>
        <v/>
      </c>
      <c r="I724" s="9">
        <f>Source!AV848</f>
        <v>1</v>
      </c>
      <c r="J724" s="9">
        <f>IF(Source!BA848&lt;&gt; 0, Source!BA848, 1)</f>
        <v>1</v>
      </c>
      <c r="K724" s="21">
        <f>Source!S848</f>
        <v>1035.18</v>
      </c>
      <c r="L724" s="21"/>
    </row>
    <row r="725" spans="1:22" ht="14.25" x14ac:dyDescent="0.2">
      <c r="A725" s="18"/>
      <c r="B725" s="18"/>
      <c r="C725" s="18"/>
      <c r="D725" s="18" t="s">
        <v>741</v>
      </c>
      <c r="E725" s="19"/>
      <c r="F725" s="9"/>
      <c r="G725" s="21">
        <f>Source!AL848</f>
        <v>15.26</v>
      </c>
      <c r="H725" s="20" t="str">
        <f>Source!DD848</f>
        <v/>
      </c>
      <c r="I725" s="9">
        <f>Source!AW848</f>
        <v>1</v>
      </c>
      <c r="J725" s="9">
        <f>IF(Source!BC848&lt;&gt; 0, Source!BC848, 1)</f>
        <v>1</v>
      </c>
      <c r="K725" s="21">
        <f>Source!P848</f>
        <v>91.56</v>
      </c>
      <c r="L725" s="21"/>
    </row>
    <row r="726" spans="1:22" ht="14.25" x14ac:dyDescent="0.2">
      <c r="A726" s="18"/>
      <c r="B726" s="18"/>
      <c r="C726" s="18"/>
      <c r="D726" s="18" t="s">
        <v>742</v>
      </c>
      <c r="E726" s="19" t="s">
        <v>743</v>
      </c>
      <c r="F726" s="9">
        <f>Source!AT848</f>
        <v>70</v>
      </c>
      <c r="G726" s="21"/>
      <c r="H726" s="20"/>
      <c r="I726" s="9"/>
      <c r="J726" s="9"/>
      <c r="K726" s="21">
        <f>SUM(R723:R725)</f>
        <v>724.63</v>
      </c>
      <c r="L726" s="21"/>
    </row>
    <row r="727" spans="1:22" ht="14.25" x14ac:dyDescent="0.2">
      <c r="A727" s="18"/>
      <c r="B727" s="18"/>
      <c r="C727" s="18"/>
      <c r="D727" s="18" t="s">
        <v>744</v>
      </c>
      <c r="E727" s="19" t="s">
        <v>743</v>
      </c>
      <c r="F727" s="9">
        <f>Source!AU848</f>
        <v>10</v>
      </c>
      <c r="G727" s="21"/>
      <c r="H727" s="20"/>
      <c r="I727" s="9"/>
      <c r="J727" s="9"/>
      <c r="K727" s="21">
        <f>SUM(T723:T726)</f>
        <v>103.52</v>
      </c>
      <c r="L727" s="21"/>
    </row>
    <row r="728" spans="1:22" ht="14.25" x14ac:dyDescent="0.2">
      <c r="A728" s="18"/>
      <c r="B728" s="18"/>
      <c r="C728" s="18"/>
      <c r="D728" s="18" t="s">
        <v>746</v>
      </c>
      <c r="E728" s="19" t="s">
        <v>747</v>
      </c>
      <c r="F728" s="9">
        <f>Source!AQ848</f>
        <v>0.26</v>
      </c>
      <c r="G728" s="21"/>
      <c r="H728" s="20" t="str">
        <f>Source!DI848</f>
        <v/>
      </c>
      <c r="I728" s="9">
        <f>Source!AV848</f>
        <v>1</v>
      </c>
      <c r="J728" s="9"/>
      <c r="K728" s="21"/>
      <c r="L728" s="21">
        <f>Source!U848</f>
        <v>1.56</v>
      </c>
    </row>
    <row r="729" spans="1:22" ht="15" x14ac:dyDescent="0.25">
      <c r="A729" s="26"/>
      <c r="B729" s="26"/>
      <c r="C729" s="26"/>
      <c r="D729" s="26"/>
      <c r="E729" s="26"/>
      <c r="F729" s="26"/>
      <c r="G729" s="26"/>
      <c r="H729" s="26"/>
      <c r="I729" s="26"/>
      <c r="J729" s="54">
        <f>K724+K725+K726+K727</f>
        <v>1954.8899999999999</v>
      </c>
      <c r="K729" s="54"/>
      <c r="L729" s="27">
        <f>IF(Source!I848&lt;&gt;0, ROUND(J729/Source!I848, 2), 0)</f>
        <v>325.82</v>
      </c>
      <c r="P729" s="24">
        <f>J729</f>
        <v>1954.8899999999999</v>
      </c>
    </row>
    <row r="730" spans="1:22" ht="71.25" x14ac:dyDescent="0.2">
      <c r="A730" s="18">
        <v>78</v>
      </c>
      <c r="B730" s="18">
        <v>78</v>
      </c>
      <c r="C730" s="18" t="str">
        <f>Source!F849</f>
        <v>1.22-2203-106-1/1</v>
      </c>
      <c r="D730" s="18" t="str">
        <f>Source!G849</f>
        <v>Техническое обслуживание извещателя пожарного дымового оптико-электронного адресно-аналогового ИП 212-34А "ДИП-34А" - годовое</v>
      </c>
      <c r="E730" s="19" t="str">
        <f>Source!H849</f>
        <v>шт.</v>
      </c>
      <c r="F730" s="9">
        <f>Source!I849</f>
        <v>16</v>
      </c>
      <c r="G730" s="21"/>
      <c r="H730" s="20"/>
      <c r="I730" s="9"/>
      <c r="J730" s="9"/>
      <c r="K730" s="21"/>
      <c r="L730" s="21"/>
      <c r="Q730">
        <f>ROUND((Source!BZ849/100)*ROUND((Source!AF849*Source!AV849)*Source!I849, 2), 2)</f>
        <v>1189.0999999999999</v>
      </c>
      <c r="R730">
        <f>Source!X849</f>
        <v>1189.0999999999999</v>
      </c>
      <c r="S730">
        <f>ROUND((Source!CA849/100)*ROUND((Source!AF849*Source!AV849)*Source!I849, 2), 2)</f>
        <v>169.87</v>
      </c>
      <c r="T730">
        <f>Source!Y849</f>
        <v>169.87</v>
      </c>
      <c r="U730">
        <f>ROUND((175/100)*ROUND((Source!AE849*Source!AV849)*Source!I849, 2), 2)</f>
        <v>0</v>
      </c>
      <c r="V730">
        <f>ROUND((108/100)*ROUND(Source!CS849*Source!I849, 2), 2)</f>
        <v>0</v>
      </c>
    </row>
    <row r="731" spans="1:22" ht="14.25" x14ac:dyDescent="0.2">
      <c r="A731" s="18"/>
      <c r="B731" s="18"/>
      <c r="C731" s="18"/>
      <c r="D731" s="18" t="s">
        <v>738</v>
      </c>
      <c r="E731" s="19"/>
      <c r="F731" s="9"/>
      <c r="G731" s="21">
        <f>Source!AO849</f>
        <v>106.17</v>
      </c>
      <c r="H731" s="20" t="str">
        <f>Source!DG849</f>
        <v/>
      </c>
      <c r="I731" s="9">
        <f>Source!AV849</f>
        <v>1</v>
      </c>
      <c r="J731" s="9">
        <f>IF(Source!BA849&lt;&gt; 0, Source!BA849, 1)</f>
        <v>1</v>
      </c>
      <c r="K731" s="21">
        <f>Source!S849</f>
        <v>1698.72</v>
      </c>
      <c r="L731" s="21"/>
    </row>
    <row r="732" spans="1:22" ht="14.25" x14ac:dyDescent="0.2">
      <c r="A732" s="18"/>
      <c r="B732" s="18"/>
      <c r="C732" s="18"/>
      <c r="D732" s="18" t="s">
        <v>741</v>
      </c>
      <c r="E732" s="19"/>
      <c r="F732" s="9"/>
      <c r="G732" s="21">
        <f>Source!AL849</f>
        <v>0.06</v>
      </c>
      <c r="H732" s="20" t="str">
        <f>Source!DD849</f>
        <v/>
      </c>
      <c r="I732" s="9">
        <f>Source!AW849</f>
        <v>1</v>
      </c>
      <c r="J732" s="9">
        <f>IF(Source!BC849&lt;&gt; 0, Source!BC849, 1)</f>
        <v>1</v>
      </c>
      <c r="K732" s="21">
        <f>Source!P849</f>
        <v>0.96</v>
      </c>
      <c r="L732" s="21"/>
    </row>
    <row r="733" spans="1:22" ht="14.25" x14ac:dyDescent="0.2">
      <c r="A733" s="18"/>
      <c r="B733" s="18"/>
      <c r="C733" s="18"/>
      <c r="D733" s="18" t="s">
        <v>742</v>
      </c>
      <c r="E733" s="19" t="s">
        <v>743</v>
      </c>
      <c r="F733" s="9">
        <f>Source!AT849</f>
        <v>70</v>
      </c>
      <c r="G733" s="21"/>
      <c r="H733" s="20"/>
      <c r="I733" s="9"/>
      <c r="J733" s="9"/>
      <c r="K733" s="21">
        <f>SUM(R730:R732)</f>
        <v>1189.0999999999999</v>
      </c>
      <c r="L733" s="21"/>
    </row>
    <row r="734" spans="1:22" ht="14.25" x14ac:dyDescent="0.2">
      <c r="A734" s="18"/>
      <c r="B734" s="18"/>
      <c r="C734" s="18"/>
      <c r="D734" s="18" t="s">
        <v>744</v>
      </c>
      <c r="E734" s="19" t="s">
        <v>743</v>
      </c>
      <c r="F734" s="9">
        <f>Source!AU849</f>
        <v>10</v>
      </c>
      <c r="G734" s="21"/>
      <c r="H734" s="20"/>
      <c r="I734" s="9"/>
      <c r="J734" s="9"/>
      <c r="K734" s="21">
        <f>SUM(T730:T733)</f>
        <v>169.87</v>
      </c>
      <c r="L734" s="21"/>
    </row>
    <row r="735" spans="1:22" ht="14.25" x14ac:dyDescent="0.2">
      <c r="A735" s="18"/>
      <c r="B735" s="18"/>
      <c r="C735" s="18"/>
      <c r="D735" s="18" t="s">
        <v>746</v>
      </c>
      <c r="E735" s="19" t="s">
        <v>747</v>
      </c>
      <c r="F735" s="9">
        <f>Source!AQ849</f>
        <v>0.16</v>
      </c>
      <c r="G735" s="21"/>
      <c r="H735" s="20" t="str">
        <f>Source!DI849</f>
        <v/>
      </c>
      <c r="I735" s="9">
        <f>Source!AV849</f>
        <v>1</v>
      </c>
      <c r="J735" s="9"/>
      <c r="K735" s="21"/>
      <c r="L735" s="21">
        <f>Source!U849</f>
        <v>2.56</v>
      </c>
    </row>
    <row r="736" spans="1:22" ht="15" x14ac:dyDescent="0.25">
      <c r="A736" s="26"/>
      <c r="B736" s="26"/>
      <c r="C736" s="26"/>
      <c r="D736" s="26"/>
      <c r="E736" s="26"/>
      <c r="F736" s="26"/>
      <c r="G736" s="26"/>
      <c r="H736" s="26"/>
      <c r="I736" s="26"/>
      <c r="J736" s="54">
        <f>K731+K732+K733+K734</f>
        <v>3058.6499999999996</v>
      </c>
      <c r="K736" s="54"/>
      <c r="L736" s="27">
        <f>IF(Source!I849&lt;&gt;0, ROUND(J736/Source!I849, 2), 0)</f>
        <v>191.17</v>
      </c>
      <c r="P736" s="24">
        <f>J736</f>
        <v>3058.6499999999996</v>
      </c>
    </row>
    <row r="737" spans="1:22" ht="71.25" x14ac:dyDescent="0.2">
      <c r="A737" s="18">
        <v>79</v>
      </c>
      <c r="B737" s="18">
        <v>79</v>
      </c>
      <c r="C737" s="18" t="str">
        <f>Source!F850</f>
        <v>1.22-2203-106-2/1</v>
      </c>
      <c r="D737" s="18" t="str">
        <f>Source!G850</f>
        <v>Техническое обслуживание извещателя пожарного дымового оптико-электронного адресно-аналогового ИП 212-34А "ДИП-34А" - испытания извещателя</v>
      </c>
      <c r="E737" s="19" t="str">
        <f>Source!H850</f>
        <v>шт.</v>
      </c>
      <c r="F737" s="9">
        <f>Source!I850</f>
        <v>16</v>
      </c>
      <c r="G737" s="21"/>
      <c r="H737" s="20"/>
      <c r="I737" s="9"/>
      <c r="J737" s="9"/>
      <c r="K737" s="21"/>
      <c r="L737" s="21"/>
      <c r="Q737">
        <f>ROUND((Source!BZ850/100)*ROUND((Source!AF850*Source!AV850)*Source!I850, 2), 2)</f>
        <v>1634.98</v>
      </c>
      <c r="R737">
        <f>Source!X850</f>
        <v>1634.98</v>
      </c>
      <c r="S737">
        <f>ROUND((Source!CA850/100)*ROUND((Source!AF850*Source!AV850)*Source!I850, 2), 2)</f>
        <v>233.57</v>
      </c>
      <c r="T737">
        <f>Source!Y850</f>
        <v>233.57</v>
      </c>
      <c r="U737">
        <f>ROUND((175/100)*ROUND((Source!AE850*Source!AV850)*Source!I850, 2), 2)</f>
        <v>0</v>
      </c>
      <c r="V737">
        <f>ROUND((108/100)*ROUND(Source!CS850*Source!I850, 2), 2)</f>
        <v>0</v>
      </c>
    </row>
    <row r="738" spans="1:22" ht="14.25" x14ac:dyDescent="0.2">
      <c r="A738" s="18"/>
      <c r="B738" s="18"/>
      <c r="C738" s="18"/>
      <c r="D738" s="18" t="s">
        <v>738</v>
      </c>
      <c r="E738" s="19"/>
      <c r="F738" s="9"/>
      <c r="G738" s="21">
        <f>Source!AO850</f>
        <v>145.97999999999999</v>
      </c>
      <c r="H738" s="20" t="str">
        <f>Source!DG850</f>
        <v/>
      </c>
      <c r="I738" s="9">
        <f>Source!AV850</f>
        <v>1</v>
      </c>
      <c r="J738" s="9">
        <f>IF(Source!BA850&lt;&gt; 0, Source!BA850, 1)</f>
        <v>1</v>
      </c>
      <c r="K738" s="21">
        <f>Source!S850</f>
        <v>2335.6799999999998</v>
      </c>
      <c r="L738" s="21"/>
    </row>
    <row r="739" spans="1:22" ht="14.25" x14ac:dyDescent="0.2">
      <c r="A739" s="18"/>
      <c r="B739" s="18"/>
      <c r="C739" s="18"/>
      <c r="D739" s="18" t="s">
        <v>742</v>
      </c>
      <c r="E739" s="19" t="s">
        <v>743</v>
      </c>
      <c r="F739" s="9">
        <f>Source!AT850</f>
        <v>70</v>
      </c>
      <c r="G739" s="21"/>
      <c r="H739" s="20"/>
      <c r="I739" s="9"/>
      <c r="J739" s="9"/>
      <c r="K739" s="21">
        <f>SUM(R737:R738)</f>
        <v>1634.98</v>
      </c>
      <c r="L739" s="21"/>
    </row>
    <row r="740" spans="1:22" ht="14.25" x14ac:dyDescent="0.2">
      <c r="A740" s="18"/>
      <c r="B740" s="18"/>
      <c r="C740" s="18"/>
      <c r="D740" s="18" t="s">
        <v>744</v>
      </c>
      <c r="E740" s="19" t="s">
        <v>743</v>
      </c>
      <c r="F740" s="9">
        <f>Source!AU850</f>
        <v>10</v>
      </c>
      <c r="G740" s="21"/>
      <c r="H740" s="20"/>
      <c r="I740" s="9"/>
      <c r="J740" s="9"/>
      <c r="K740" s="21">
        <f>SUM(T737:T739)</f>
        <v>233.57</v>
      </c>
      <c r="L740" s="21"/>
    </row>
    <row r="741" spans="1:22" ht="14.25" x14ac:dyDescent="0.2">
      <c r="A741" s="18"/>
      <c r="B741" s="18"/>
      <c r="C741" s="18"/>
      <c r="D741" s="18" t="s">
        <v>746</v>
      </c>
      <c r="E741" s="19" t="s">
        <v>747</v>
      </c>
      <c r="F741" s="9">
        <f>Source!AQ850</f>
        <v>0.22</v>
      </c>
      <c r="G741" s="21"/>
      <c r="H741" s="20" t="str">
        <f>Source!DI850</f>
        <v/>
      </c>
      <c r="I741" s="9">
        <f>Source!AV850</f>
        <v>1</v>
      </c>
      <c r="J741" s="9"/>
      <c r="K741" s="21"/>
      <c r="L741" s="21">
        <f>Source!U850</f>
        <v>3.52</v>
      </c>
    </row>
    <row r="742" spans="1:22" ht="15" x14ac:dyDescent="0.25">
      <c r="A742" s="26"/>
      <c r="B742" s="26"/>
      <c r="C742" s="26"/>
      <c r="D742" s="26"/>
      <c r="E742" s="26"/>
      <c r="F742" s="26"/>
      <c r="G742" s="26"/>
      <c r="H742" s="26"/>
      <c r="I742" s="26"/>
      <c r="J742" s="54">
        <f>K738+K739+K740</f>
        <v>4204.2299999999996</v>
      </c>
      <c r="K742" s="54"/>
      <c r="L742" s="27">
        <f>IF(Source!I850&lt;&gt;0, ROUND(J742/Source!I850, 2), 0)</f>
        <v>262.76</v>
      </c>
      <c r="P742" s="24">
        <f>J742</f>
        <v>4204.2299999999996</v>
      </c>
    </row>
    <row r="743" spans="1:22" ht="85.5" x14ac:dyDescent="0.2">
      <c r="A743" s="18">
        <v>80</v>
      </c>
      <c r="B743" s="18">
        <v>80</v>
      </c>
      <c r="C743" s="18" t="str">
        <f>Source!F851</f>
        <v>1.22-2203-106-3/1</v>
      </c>
      <c r="D743" s="18" t="str">
        <f>Source!G851</f>
        <v>Техническое обслуживание извещателя пожарного дымового оптико-электронного адресно-аналогового ИП 212-34А "ДИП-34А" - удаление пыли с поверхности дымовой камеры</v>
      </c>
      <c r="E743" s="19" t="str">
        <f>Source!H851</f>
        <v>шт.</v>
      </c>
      <c r="F743" s="9">
        <f>Source!I851</f>
        <v>16</v>
      </c>
      <c r="G743" s="21"/>
      <c r="H743" s="20"/>
      <c r="I743" s="9"/>
      <c r="J743" s="9"/>
      <c r="K743" s="21"/>
      <c r="L743" s="21"/>
      <c r="Q743">
        <f>ROUND((Source!BZ851/100)*ROUND((Source!AF851*Source!AV851)*Source!I851, 2), 2)</f>
        <v>3270.18</v>
      </c>
      <c r="R743">
        <f>Source!X851</f>
        <v>3270.18</v>
      </c>
      <c r="S743">
        <f>ROUND((Source!CA851/100)*ROUND((Source!AF851*Source!AV851)*Source!I851, 2), 2)</f>
        <v>467.17</v>
      </c>
      <c r="T743">
        <f>Source!Y851</f>
        <v>467.17</v>
      </c>
      <c r="U743">
        <f>ROUND((175/100)*ROUND((Source!AE851*Source!AV851)*Source!I851, 2), 2)</f>
        <v>0</v>
      </c>
      <c r="V743">
        <f>ROUND((108/100)*ROUND(Source!CS851*Source!I851, 2), 2)</f>
        <v>0</v>
      </c>
    </row>
    <row r="744" spans="1:22" ht="14.25" x14ac:dyDescent="0.2">
      <c r="A744" s="18"/>
      <c r="B744" s="18"/>
      <c r="C744" s="18"/>
      <c r="D744" s="18" t="s">
        <v>738</v>
      </c>
      <c r="E744" s="19"/>
      <c r="F744" s="9"/>
      <c r="G744" s="21">
        <f>Source!AO851</f>
        <v>291.98</v>
      </c>
      <c r="H744" s="20" t="str">
        <f>Source!DG851</f>
        <v/>
      </c>
      <c r="I744" s="9">
        <f>Source!AV851</f>
        <v>1</v>
      </c>
      <c r="J744" s="9">
        <f>IF(Source!BA851&lt;&gt; 0, Source!BA851, 1)</f>
        <v>1</v>
      </c>
      <c r="K744" s="21">
        <f>Source!S851</f>
        <v>4671.68</v>
      </c>
      <c r="L744" s="21"/>
    </row>
    <row r="745" spans="1:22" ht="14.25" x14ac:dyDescent="0.2">
      <c r="A745" s="18"/>
      <c r="B745" s="18"/>
      <c r="C745" s="18"/>
      <c r="D745" s="18" t="s">
        <v>741</v>
      </c>
      <c r="E745" s="19"/>
      <c r="F745" s="9"/>
      <c r="G745" s="21">
        <f>Source!AL851</f>
        <v>3.98</v>
      </c>
      <c r="H745" s="20" t="str">
        <f>Source!DD851</f>
        <v/>
      </c>
      <c r="I745" s="9">
        <f>Source!AW851</f>
        <v>1</v>
      </c>
      <c r="J745" s="9">
        <f>IF(Source!BC851&lt;&gt; 0, Source!BC851, 1)</f>
        <v>1</v>
      </c>
      <c r="K745" s="21">
        <f>Source!P851</f>
        <v>63.68</v>
      </c>
      <c r="L745" s="21"/>
    </row>
    <row r="746" spans="1:22" ht="14.25" x14ac:dyDescent="0.2">
      <c r="A746" s="18"/>
      <c r="B746" s="18"/>
      <c r="C746" s="18"/>
      <c r="D746" s="18" t="s">
        <v>742</v>
      </c>
      <c r="E746" s="19" t="s">
        <v>743</v>
      </c>
      <c r="F746" s="9">
        <f>Source!AT851</f>
        <v>70</v>
      </c>
      <c r="G746" s="21"/>
      <c r="H746" s="20"/>
      <c r="I746" s="9"/>
      <c r="J746" s="9"/>
      <c r="K746" s="21">
        <f>SUM(R743:R745)</f>
        <v>3270.18</v>
      </c>
      <c r="L746" s="21"/>
    </row>
    <row r="747" spans="1:22" ht="14.25" x14ac:dyDescent="0.2">
      <c r="A747" s="18"/>
      <c r="B747" s="18"/>
      <c r="C747" s="18"/>
      <c r="D747" s="18" t="s">
        <v>744</v>
      </c>
      <c r="E747" s="19" t="s">
        <v>743</v>
      </c>
      <c r="F747" s="9">
        <f>Source!AU851</f>
        <v>10</v>
      </c>
      <c r="G747" s="21"/>
      <c r="H747" s="20"/>
      <c r="I747" s="9"/>
      <c r="J747" s="9"/>
      <c r="K747" s="21">
        <f>SUM(T743:T746)</f>
        <v>467.17</v>
      </c>
      <c r="L747" s="21"/>
    </row>
    <row r="748" spans="1:22" ht="14.25" x14ac:dyDescent="0.2">
      <c r="A748" s="18"/>
      <c r="B748" s="18"/>
      <c r="C748" s="18"/>
      <c r="D748" s="18" t="s">
        <v>746</v>
      </c>
      <c r="E748" s="19" t="s">
        <v>747</v>
      </c>
      <c r="F748" s="9">
        <f>Source!AQ851</f>
        <v>0.44</v>
      </c>
      <c r="G748" s="21"/>
      <c r="H748" s="20" t="str">
        <f>Source!DI851</f>
        <v/>
      </c>
      <c r="I748" s="9">
        <f>Source!AV851</f>
        <v>1</v>
      </c>
      <c r="J748" s="9"/>
      <c r="K748" s="21"/>
      <c r="L748" s="21">
        <f>Source!U851</f>
        <v>7.04</v>
      </c>
    </row>
    <row r="749" spans="1:22" ht="15" x14ac:dyDescent="0.25">
      <c r="A749" s="26"/>
      <c r="B749" s="26"/>
      <c r="C749" s="26"/>
      <c r="D749" s="26"/>
      <c r="E749" s="26"/>
      <c r="F749" s="26"/>
      <c r="G749" s="26"/>
      <c r="H749" s="26"/>
      <c r="I749" s="26"/>
      <c r="J749" s="54">
        <f>K744+K745+K746+K747</f>
        <v>8472.7100000000009</v>
      </c>
      <c r="K749" s="54"/>
      <c r="L749" s="27">
        <f>IF(Source!I851&lt;&gt;0, ROUND(J749/Source!I851, 2), 0)</f>
        <v>529.54</v>
      </c>
      <c r="P749" s="24">
        <f>J749</f>
        <v>8472.7100000000009</v>
      </c>
    </row>
    <row r="750" spans="1:22" ht="157.5" x14ac:dyDescent="0.2">
      <c r="A750" s="18">
        <v>81</v>
      </c>
      <c r="B750" s="18">
        <v>81</v>
      </c>
      <c r="C750" s="18" t="s">
        <v>750</v>
      </c>
      <c r="D750" s="18" t="s">
        <v>751</v>
      </c>
      <c r="E750" s="19" t="str">
        <f>Source!H852</f>
        <v>шт.</v>
      </c>
      <c r="F750" s="9">
        <f>Source!I852</f>
        <v>6</v>
      </c>
      <c r="G750" s="21"/>
      <c r="H750" s="20"/>
      <c r="I750" s="9"/>
      <c r="J750" s="9"/>
      <c r="K750" s="21"/>
      <c r="L750" s="21"/>
      <c r="Q750">
        <f>ROUND((Source!BZ852/100)*ROUND((Source!AF852*Source!AV852)*Source!I852, 2), 2)</f>
        <v>959.74</v>
      </c>
      <c r="R750">
        <f>Source!X852</f>
        <v>959.74</v>
      </c>
      <c r="S750">
        <f>ROUND((Source!CA852/100)*ROUND((Source!AF852*Source!AV852)*Source!I852, 2), 2)</f>
        <v>137.11000000000001</v>
      </c>
      <c r="T750">
        <f>Source!Y852</f>
        <v>137.11000000000001</v>
      </c>
      <c r="U750">
        <f>ROUND((175/100)*ROUND((Source!AE852*Source!AV852)*Source!I852, 2), 2)</f>
        <v>121.42</v>
      </c>
      <c r="V750">
        <f>ROUND((108/100)*ROUND(Source!CS852*Source!I852, 2), 2)</f>
        <v>74.930000000000007</v>
      </c>
    </row>
    <row r="751" spans="1:22" ht="14.25" x14ac:dyDescent="0.2">
      <c r="A751" s="18"/>
      <c r="B751" s="18"/>
      <c r="C751" s="18"/>
      <c r="D751" s="18" t="s">
        <v>738</v>
      </c>
      <c r="E751" s="19"/>
      <c r="F751" s="9"/>
      <c r="G751" s="21">
        <f>Source!AO852</f>
        <v>326.44</v>
      </c>
      <c r="H751" s="20" t="str">
        <f>Source!DG852</f>
        <v>)*0,70</v>
      </c>
      <c r="I751" s="9">
        <f>Source!AV852</f>
        <v>1</v>
      </c>
      <c r="J751" s="9">
        <f>IF(Source!BA852&lt;&gt; 0, Source!BA852, 1)</f>
        <v>1</v>
      </c>
      <c r="K751" s="21">
        <f>Source!S852</f>
        <v>1371.05</v>
      </c>
      <c r="L751" s="21"/>
    </row>
    <row r="752" spans="1:22" ht="14.25" x14ac:dyDescent="0.2">
      <c r="A752" s="18"/>
      <c r="B752" s="18"/>
      <c r="C752" s="18"/>
      <c r="D752" s="18" t="s">
        <v>739</v>
      </c>
      <c r="E752" s="19"/>
      <c r="F752" s="9"/>
      <c r="G752" s="21">
        <f>Source!AM852</f>
        <v>26.06</v>
      </c>
      <c r="H752" s="20" t="str">
        <f>Source!DE852</f>
        <v>)*0,70</v>
      </c>
      <c r="I752" s="9">
        <f>Source!AV852</f>
        <v>1</v>
      </c>
      <c r="J752" s="9">
        <f>IF(Source!BB852&lt;&gt; 0, Source!BB852, 1)</f>
        <v>1</v>
      </c>
      <c r="K752" s="21">
        <f>Source!Q852</f>
        <v>109.45</v>
      </c>
      <c r="L752" s="21"/>
    </row>
    <row r="753" spans="1:22" ht="14.25" x14ac:dyDescent="0.2">
      <c r="A753" s="18"/>
      <c r="B753" s="18"/>
      <c r="C753" s="18"/>
      <c r="D753" s="18" t="s">
        <v>740</v>
      </c>
      <c r="E753" s="19"/>
      <c r="F753" s="9"/>
      <c r="G753" s="21">
        <f>Source!AN852</f>
        <v>16.52</v>
      </c>
      <c r="H753" s="20" t="str">
        <f>Source!DF852</f>
        <v>)*0,70</v>
      </c>
      <c r="I753" s="9">
        <f>Source!AV852</f>
        <v>1</v>
      </c>
      <c r="J753" s="9">
        <f>IF(Source!BS852&lt;&gt; 0, Source!BS852, 1)</f>
        <v>1</v>
      </c>
      <c r="K753" s="23">
        <f>Source!R852</f>
        <v>69.38</v>
      </c>
      <c r="L753" s="21"/>
    </row>
    <row r="754" spans="1:22" ht="14.25" x14ac:dyDescent="0.2">
      <c r="A754" s="18"/>
      <c r="B754" s="18"/>
      <c r="C754" s="18"/>
      <c r="D754" s="18" t="s">
        <v>741</v>
      </c>
      <c r="E754" s="19"/>
      <c r="F754" s="9"/>
      <c r="G754" s="21">
        <f>Source!AL852</f>
        <v>0.47</v>
      </c>
      <c r="H754" s="20" t="str">
        <f>Source!DD852</f>
        <v>)*1</v>
      </c>
      <c r="I754" s="9">
        <f>Source!AW852</f>
        <v>1</v>
      </c>
      <c r="J754" s="9">
        <f>IF(Source!BC852&lt;&gt; 0, Source!BC852, 1)</f>
        <v>1</v>
      </c>
      <c r="K754" s="21">
        <f>Source!P852</f>
        <v>2.82</v>
      </c>
      <c r="L754" s="21"/>
    </row>
    <row r="755" spans="1:22" ht="14.25" x14ac:dyDescent="0.2">
      <c r="A755" s="18"/>
      <c r="B755" s="18"/>
      <c r="C755" s="18"/>
      <c r="D755" s="18" t="s">
        <v>742</v>
      </c>
      <c r="E755" s="19" t="s">
        <v>743</v>
      </c>
      <c r="F755" s="9">
        <f>Source!AT852</f>
        <v>70</v>
      </c>
      <c r="G755" s="21"/>
      <c r="H755" s="20"/>
      <c r="I755" s="9"/>
      <c r="J755" s="9"/>
      <c r="K755" s="21">
        <f>SUM(R750:R754)</f>
        <v>959.74</v>
      </c>
      <c r="L755" s="21"/>
    </row>
    <row r="756" spans="1:22" ht="14.25" x14ac:dyDescent="0.2">
      <c r="A756" s="18"/>
      <c r="B756" s="18"/>
      <c r="C756" s="18"/>
      <c r="D756" s="18" t="s">
        <v>744</v>
      </c>
      <c r="E756" s="19" t="s">
        <v>743</v>
      </c>
      <c r="F756" s="9">
        <f>Source!AU852</f>
        <v>10</v>
      </c>
      <c r="G756" s="21"/>
      <c r="H756" s="20"/>
      <c r="I756" s="9"/>
      <c r="J756" s="9"/>
      <c r="K756" s="21">
        <f>SUM(T750:T755)</f>
        <v>137.11000000000001</v>
      </c>
      <c r="L756" s="21"/>
    </row>
    <row r="757" spans="1:22" ht="14.25" x14ac:dyDescent="0.2">
      <c r="A757" s="18"/>
      <c r="B757" s="18"/>
      <c r="C757" s="18"/>
      <c r="D757" s="18" t="s">
        <v>745</v>
      </c>
      <c r="E757" s="19" t="s">
        <v>743</v>
      </c>
      <c r="F757" s="9">
        <f>108</f>
        <v>108</v>
      </c>
      <c r="G757" s="21"/>
      <c r="H757" s="20"/>
      <c r="I757" s="9"/>
      <c r="J757" s="9"/>
      <c r="K757" s="21">
        <f>SUM(V750:V756)</f>
        <v>74.930000000000007</v>
      </c>
      <c r="L757" s="21"/>
    </row>
    <row r="758" spans="1:22" ht="14.25" x14ac:dyDescent="0.2">
      <c r="A758" s="18"/>
      <c r="B758" s="18"/>
      <c r="C758" s="18"/>
      <c r="D758" s="18" t="s">
        <v>746</v>
      </c>
      <c r="E758" s="19" t="s">
        <v>747</v>
      </c>
      <c r="F758" s="9">
        <f>Source!AQ852</f>
        <v>0.46</v>
      </c>
      <c r="G758" s="21"/>
      <c r="H758" s="20" t="str">
        <f>Source!DI852</f>
        <v>)*0,70</v>
      </c>
      <c r="I758" s="9">
        <f>Source!AV852</f>
        <v>1</v>
      </c>
      <c r="J758" s="9"/>
      <c r="K758" s="21"/>
      <c r="L758" s="21">
        <f>Source!U852</f>
        <v>1.9319999999999999</v>
      </c>
    </row>
    <row r="759" spans="1:22" ht="15" x14ac:dyDescent="0.25">
      <c r="A759" s="26"/>
      <c r="B759" s="26"/>
      <c r="C759" s="26"/>
      <c r="D759" s="26"/>
      <c r="E759" s="26"/>
      <c r="F759" s="26"/>
      <c r="G759" s="26"/>
      <c r="H759" s="26"/>
      <c r="I759" s="26"/>
      <c r="J759" s="54">
        <f>K751+K752+K754+K755+K756+K757</f>
        <v>2655.1</v>
      </c>
      <c r="K759" s="54"/>
      <c r="L759" s="27">
        <f>IF(Source!I852&lt;&gt;0, ROUND(J759/Source!I852, 2), 0)</f>
        <v>442.52</v>
      </c>
      <c r="P759" s="24">
        <f>J759</f>
        <v>2655.1</v>
      </c>
    </row>
    <row r="760" spans="1:22" ht="42.75" x14ac:dyDescent="0.2">
      <c r="A760" s="18">
        <v>82</v>
      </c>
      <c r="B760" s="18">
        <v>82</v>
      </c>
      <c r="C760" s="18" t="str">
        <f>Source!F854</f>
        <v>1.22-2203-1-1/1</v>
      </c>
      <c r="D760" s="18" t="str">
        <f>Source!G854</f>
        <v>Техническое обслуживание информационного электронного светового табло</v>
      </c>
      <c r="E760" s="19" t="str">
        <f>Source!H854</f>
        <v>10 шт.</v>
      </c>
      <c r="F760" s="9">
        <f>Source!I854</f>
        <v>0.6</v>
      </c>
      <c r="G760" s="21"/>
      <c r="H760" s="20"/>
      <c r="I760" s="9"/>
      <c r="J760" s="9"/>
      <c r="K760" s="21"/>
      <c r="L760" s="21"/>
      <c r="Q760">
        <f>ROUND((Source!BZ854/100)*ROUND((Source!AF854*Source!AV854)*Source!I854, 2), 2)</f>
        <v>2682.51</v>
      </c>
      <c r="R760">
        <f>Source!X854</f>
        <v>2682.51</v>
      </c>
      <c r="S760">
        <f>ROUND((Source!CA854/100)*ROUND((Source!AF854*Source!AV854)*Source!I854, 2), 2)</f>
        <v>383.22</v>
      </c>
      <c r="T760">
        <f>Source!Y854</f>
        <v>383.22</v>
      </c>
      <c r="U760">
        <f>ROUND((175/100)*ROUND((Source!AE854*Source!AV854)*Source!I854, 2), 2)</f>
        <v>0</v>
      </c>
      <c r="V760">
        <f>ROUND((108/100)*ROUND(Source!CS854*Source!I854, 2), 2)</f>
        <v>0</v>
      </c>
    </row>
    <row r="761" spans="1:22" x14ac:dyDescent="0.2">
      <c r="D761" s="22" t="str">
        <f>"Объем: "&amp;Source!I854&amp;"=6/"&amp;"10"</f>
        <v>Объем: 0,6=6/10</v>
      </c>
    </row>
    <row r="762" spans="1:22" ht="14.25" x14ac:dyDescent="0.2">
      <c r="A762" s="18"/>
      <c r="B762" s="18"/>
      <c r="C762" s="18"/>
      <c r="D762" s="18" t="s">
        <v>738</v>
      </c>
      <c r="E762" s="19"/>
      <c r="F762" s="9"/>
      <c r="G762" s="21">
        <f>Source!AO854</f>
        <v>6386.94</v>
      </c>
      <c r="H762" s="20" t="str">
        <f>Source!DG854</f>
        <v/>
      </c>
      <c r="I762" s="9">
        <f>Source!AV854</f>
        <v>1</v>
      </c>
      <c r="J762" s="9">
        <f>IF(Source!BA854&lt;&gt; 0, Source!BA854, 1)</f>
        <v>1</v>
      </c>
      <c r="K762" s="21">
        <f>Source!S854</f>
        <v>3832.16</v>
      </c>
      <c r="L762" s="21"/>
    </row>
    <row r="763" spans="1:22" ht="14.25" x14ac:dyDescent="0.2">
      <c r="A763" s="18"/>
      <c r="B763" s="18"/>
      <c r="C763" s="18"/>
      <c r="D763" s="18" t="s">
        <v>741</v>
      </c>
      <c r="E763" s="19"/>
      <c r="F763" s="9"/>
      <c r="G763" s="21">
        <f>Source!AL854</f>
        <v>6.3</v>
      </c>
      <c r="H763" s="20" t="str">
        <f>Source!DD854</f>
        <v/>
      </c>
      <c r="I763" s="9">
        <f>Source!AW854</f>
        <v>1</v>
      </c>
      <c r="J763" s="9">
        <f>IF(Source!BC854&lt;&gt; 0, Source!BC854, 1)</f>
        <v>1</v>
      </c>
      <c r="K763" s="21">
        <f>Source!P854</f>
        <v>3.78</v>
      </c>
      <c r="L763" s="21"/>
    </row>
    <row r="764" spans="1:22" ht="14.25" x14ac:dyDescent="0.2">
      <c r="A764" s="18"/>
      <c r="B764" s="18"/>
      <c r="C764" s="18"/>
      <c r="D764" s="18" t="s">
        <v>742</v>
      </c>
      <c r="E764" s="19" t="s">
        <v>743</v>
      </c>
      <c r="F764" s="9">
        <f>Source!AT854</f>
        <v>70</v>
      </c>
      <c r="G764" s="21"/>
      <c r="H764" s="20"/>
      <c r="I764" s="9"/>
      <c r="J764" s="9"/>
      <c r="K764" s="21">
        <f>SUM(R760:R763)</f>
        <v>2682.51</v>
      </c>
      <c r="L764" s="21"/>
    </row>
    <row r="765" spans="1:22" ht="14.25" x14ac:dyDescent="0.2">
      <c r="A765" s="18"/>
      <c r="B765" s="18"/>
      <c r="C765" s="18"/>
      <c r="D765" s="18" t="s">
        <v>744</v>
      </c>
      <c r="E765" s="19" t="s">
        <v>743</v>
      </c>
      <c r="F765" s="9">
        <f>Source!AU854</f>
        <v>10</v>
      </c>
      <c r="G765" s="21"/>
      <c r="H765" s="20"/>
      <c r="I765" s="9"/>
      <c r="J765" s="9"/>
      <c r="K765" s="21">
        <f>SUM(T760:T764)</f>
        <v>383.22</v>
      </c>
      <c r="L765" s="21"/>
    </row>
    <row r="766" spans="1:22" ht="14.25" x14ac:dyDescent="0.2">
      <c r="A766" s="18"/>
      <c r="B766" s="18"/>
      <c r="C766" s="18"/>
      <c r="D766" s="18" t="s">
        <v>746</v>
      </c>
      <c r="E766" s="19" t="s">
        <v>747</v>
      </c>
      <c r="F766" s="9">
        <f>Source!AQ854</f>
        <v>9</v>
      </c>
      <c r="G766" s="21"/>
      <c r="H766" s="20" t="str">
        <f>Source!DI854</f>
        <v/>
      </c>
      <c r="I766" s="9">
        <f>Source!AV854</f>
        <v>1</v>
      </c>
      <c r="J766" s="9"/>
      <c r="K766" s="21"/>
      <c r="L766" s="21">
        <f>Source!U854</f>
        <v>5.3999999999999995</v>
      </c>
    </row>
    <row r="767" spans="1:22" ht="15" x14ac:dyDescent="0.25">
      <c r="A767" s="26"/>
      <c r="B767" s="26"/>
      <c r="C767" s="26"/>
      <c r="D767" s="26"/>
      <c r="E767" s="26"/>
      <c r="F767" s="26"/>
      <c r="G767" s="26"/>
      <c r="H767" s="26"/>
      <c r="I767" s="26"/>
      <c r="J767" s="54">
        <f>K762+K763+K764+K765</f>
        <v>6901.670000000001</v>
      </c>
      <c r="K767" s="54"/>
      <c r="L767" s="27">
        <f>IF(Source!I854&lt;&gt;0, ROUND(J767/Source!I854, 2), 0)</f>
        <v>11502.78</v>
      </c>
      <c r="P767" s="24">
        <f>J767</f>
        <v>6901.670000000001</v>
      </c>
    </row>
    <row r="768" spans="1:22" ht="42.75" x14ac:dyDescent="0.2">
      <c r="A768" s="18">
        <v>83</v>
      </c>
      <c r="B768" s="18">
        <v>83</v>
      </c>
      <c r="C768" s="18" t="str">
        <f>Source!F855</f>
        <v>1.22-2203-101-3/1</v>
      </c>
      <c r="D768" s="18" t="str">
        <f>Source!G855</f>
        <v>Техническое обслуживание и регулировка оповещателя охранно-пожарного звукового</v>
      </c>
      <c r="E768" s="19" t="str">
        <f>Source!H855</f>
        <v>шт.</v>
      </c>
      <c r="F768" s="9">
        <f>Source!I855</f>
        <v>6</v>
      </c>
      <c r="G768" s="21"/>
      <c r="H768" s="20"/>
      <c r="I768" s="9"/>
      <c r="J768" s="9"/>
      <c r="K768" s="21"/>
      <c r="L768" s="21"/>
      <c r="Q768">
        <f>ROUND((Source!BZ855/100)*ROUND((Source!AF855*Source!AV855)*Source!I855, 2), 2)</f>
        <v>1698.94</v>
      </c>
      <c r="R768">
        <f>Source!X855</f>
        <v>1698.94</v>
      </c>
      <c r="S768">
        <f>ROUND((Source!CA855/100)*ROUND((Source!AF855*Source!AV855)*Source!I855, 2), 2)</f>
        <v>242.71</v>
      </c>
      <c r="T768">
        <f>Source!Y855</f>
        <v>242.71</v>
      </c>
      <c r="U768">
        <f>ROUND((175/100)*ROUND((Source!AE855*Source!AV855)*Source!I855, 2), 2)</f>
        <v>0</v>
      </c>
      <c r="V768">
        <f>ROUND((108/100)*ROUND(Source!CS855*Source!I855, 2), 2)</f>
        <v>0</v>
      </c>
    </row>
    <row r="769" spans="1:32" ht="14.25" x14ac:dyDescent="0.2">
      <c r="A769" s="18"/>
      <c r="B769" s="18"/>
      <c r="C769" s="18"/>
      <c r="D769" s="18" t="s">
        <v>738</v>
      </c>
      <c r="E769" s="19"/>
      <c r="F769" s="9"/>
      <c r="G769" s="21">
        <f>Source!AO855</f>
        <v>404.51</v>
      </c>
      <c r="H769" s="20" t="str">
        <f>Source!DG855</f>
        <v/>
      </c>
      <c r="I769" s="9">
        <f>Source!AV855</f>
        <v>1</v>
      </c>
      <c r="J769" s="9">
        <f>IF(Source!BA855&lt;&gt; 0, Source!BA855, 1)</f>
        <v>1</v>
      </c>
      <c r="K769" s="21">
        <f>Source!S855</f>
        <v>2427.06</v>
      </c>
      <c r="L769" s="21"/>
    </row>
    <row r="770" spans="1:32" ht="14.25" x14ac:dyDescent="0.2">
      <c r="A770" s="18"/>
      <c r="B770" s="18"/>
      <c r="C770" s="18"/>
      <c r="D770" s="18" t="s">
        <v>741</v>
      </c>
      <c r="E770" s="19"/>
      <c r="F770" s="9"/>
      <c r="G770" s="21">
        <f>Source!AL855</f>
        <v>0.77</v>
      </c>
      <c r="H770" s="20" t="str">
        <f>Source!DD855</f>
        <v/>
      </c>
      <c r="I770" s="9">
        <f>Source!AW855</f>
        <v>1</v>
      </c>
      <c r="J770" s="9">
        <f>IF(Source!BC855&lt;&gt; 0, Source!BC855, 1)</f>
        <v>1</v>
      </c>
      <c r="K770" s="21">
        <f>Source!P855</f>
        <v>4.62</v>
      </c>
      <c r="L770" s="21"/>
    </row>
    <row r="771" spans="1:32" ht="14.25" x14ac:dyDescent="0.2">
      <c r="A771" s="18"/>
      <c r="B771" s="18"/>
      <c r="C771" s="18"/>
      <c r="D771" s="18" t="s">
        <v>742</v>
      </c>
      <c r="E771" s="19" t="s">
        <v>743</v>
      </c>
      <c r="F771" s="9">
        <f>Source!AT855</f>
        <v>70</v>
      </c>
      <c r="G771" s="21"/>
      <c r="H771" s="20"/>
      <c r="I771" s="9"/>
      <c r="J771" s="9"/>
      <c r="K771" s="21">
        <f>SUM(R768:R770)</f>
        <v>1698.94</v>
      </c>
      <c r="L771" s="21"/>
    </row>
    <row r="772" spans="1:32" ht="14.25" x14ac:dyDescent="0.2">
      <c r="A772" s="18"/>
      <c r="B772" s="18"/>
      <c r="C772" s="18"/>
      <c r="D772" s="18" t="s">
        <v>744</v>
      </c>
      <c r="E772" s="19" t="s">
        <v>743</v>
      </c>
      <c r="F772" s="9">
        <f>Source!AU855</f>
        <v>10</v>
      </c>
      <c r="G772" s="21"/>
      <c r="H772" s="20"/>
      <c r="I772" s="9"/>
      <c r="J772" s="9"/>
      <c r="K772" s="21">
        <f>SUM(T768:T771)</f>
        <v>242.71</v>
      </c>
      <c r="L772" s="21"/>
    </row>
    <row r="773" spans="1:32" ht="14.25" x14ac:dyDescent="0.2">
      <c r="A773" s="18"/>
      <c r="B773" s="18"/>
      <c r="C773" s="18"/>
      <c r="D773" s="18" t="s">
        <v>746</v>
      </c>
      <c r="E773" s="19" t="s">
        <v>747</v>
      </c>
      <c r="F773" s="9">
        <f>Source!AQ855</f>
        <v>0.56999999999999995</v>
      </c>
      <c r="G773" s="21"/>
      <c r="H773" s="20" t="str">
        <f>Source!DI855</f>
        <v/>
      </c>
      <c r="I773" s="9">
        <f>Source!AV855</f>
        <v>1</v>
      </c>
      <c r="J773" s="9"/>
      <c r="K773" s="21"/>
      <c r="L773" s="21">
        <f>Source!U855</f>
        <v>3.42</v>
      </c>
    </row>
    <row r="774" spans="1:32" ht="15" x14ac:dyDescent="0.25">
      <c r="A774" s="26"/>
      <c r="B774" s="26"/>
      <c r="C774" s="26"/>
      <c r="D774" s="26"/>
      <c r="E774" s="26"/>
      <c r="F774" s="26"/>
      <c r="G774" s="26"/>
      <c r="H774" s="26"/>
      <c r="I774" s="26"/>
      <c r="J774" s="54">
        <f>K769+K770+K771+K772</f>
        <v>4373.33</v>
      </c>
      <c r="K774" s="54"/>
      <c r="L774" s="27">
        <f>IF(Source!I855&lt;&gt;0, ROUND(J774/Source!I855, 2), 0)</f>
        <v>728.89</v>
      </c>
      <c r="P774" s="24">
        <f>J774</f>
        <v>4373.33</v>
      </c>
    </row>
    <row r="775" spans="1:32" ht="28.5" x14ac:dyDescent="0.2">
      <c r="A775" s="18">
        <v>84</v>
      </c>
      <c r="B775" s="18">
        <v>84</v>
      </c>
      <c r="C775" s="18" t="str">
        <f>Source!F856</f>
        <v>1.22-2103-2-1/1</v>
      </c>
      <c r="D775" s="18" t="str">
        <f>Source!G856</f>
        <v>Техническое обслуживание сетевой линии связи</v>
      </c>
      <c r="E775" s="19" t="str">
        <f>Source!H856</f>
        <v>100 м</v>
      </c>
      <c r="F775" s="9">
        <f>Source!I856</f>
        <v>0.58499999999999996</v>
      </c>
      <c r="G775" s="21"/>
      <c r="H775" s="20"/>
      <c r="I775" s="9"/>
      <c r="J775" s="9"/>
      <c r="K775" s="21"/>
      <c r="L775" s="21"/>
      <c r="Q775">
        <f>ROUND((Source!BZ856/100)*ROUND((Source!AF856*Source!AV856)*Source!I856, 2), 2)</f>
        <v>203.42</v>
      </c>
      <c r="R775">
        <f>Source!X856</f>
        <v>203.42</v>
      </c>
      <c r="S775">
        <f>ROUND((Source!CA856/100)*ROUND((Source!AF856*Source!AV856)*Source!I856, 2), 2)</f>
        <v>29.06</v>
      </c>
      <c r="T775">
        <f>Source!Y856</f>
        <v>29.06</v>
      </c>
      <c r="U775">
        <f>ROUND((175/100)*ROUND((Source!AE856*Source!AV856)*Source!I856, 2), 2)</f>
        <v>0</v>
      </c>
      <c r="V775">
        <f>ROUND((108/100)*ROUND(Source!CS856*Source!I856, 2), 2)</f>
        <v>0</v>
      </c>
    </row>
    <row r="776" spans="1:32" x14ac:dyDescent="0.2">
      <c r="D776" s="22" t="str">
        <f>"Объем: "&amp;Source!I856&amp;"=(580+"&amp;"5)*"&amp;"0,1/"&amp;"100"</f>
        <v>Объем: 0,585=(580+5)*0,1/100</v>
      </c>
    </row>
    <row r="777" spans="1:32" ht="14.25" x14ac:dyDescent="0.2">
      <c r="A777" s="18"/>
      <c r="B777" s="18"/>
      <c r="C777" s="18"/>
      <c r="D777" s="18" t="s">
        <v>738</v>
      </c>
      <c r="E777" s="19"/>
      <c r="F777" s="9"/>
      <c r="G777" s="21">
        <f>Source!AO856</f>
        <v>496.76</v>
      </c>
      <c r="H777" s="20" t="str">
        <f>Source!DG856</f>
        <v/>
      </c>
      <c r="I777" s="9">
        <f>Source!AV856</f>
        <v>1</v>
      </c>
      <c r="J777" s="9">
        <f>IF(Source!BA856&lt;&gt; 0, Source!BA856, 1)</f>
        <v>1</v>
      </c>
      <c r="K777" s="21">
        <f>Source!S856</f>
        <v>290.60000000000002</v>
      </c>
      <c r="L777" s="21"/>
    </row>
    <row r="778" spans="1:32" ht="14.25" x14ac:dyDescent="0.2">
      <c r="A778" s="18"/>
      <c r="B778" s="18"/>
      <c r="C778" s="18"/>
      <c r="D778" s="18" t="s">
        <v>742</v>
      </c>
      <c r="E778" s="19" t="s">
        <v>743</v>
      </c>
      <c r="F778" s="9">
        <f>Source!AT856</f>
        <v>70</v>
      </c>
      <c r="G778" s="21"/>
      <c r="H778" s="20"/>
      <c r="I778" s="9"/>
      <c r="J778" s="9"/>
      <c r="K778" s="21">
        <f>SUM(R775:R777)</f>
        <v>203.42</v>
      </c>
      <c r="L778" s="21"/>
    </row>
    <row r="779" spans="1:32" ht="14.25" x14ac:dyDescent="0.2">
      <c r="A779" s="18"/>
      <c r="B779" s="18"/>
      <c r="C779" s="18"/>
      <c r="D779" s="18" t="s">
        <v>744</v>
      </c>
      <c r="E779" s="19" t="s">
        <v>743</v>
      </c>
      <c r="F779" s="9">
        <f>Source!AU856</f>
        <v>10</v>
      </c>
      <c r="G779" s="21"/>
      <c r="H779" s="20"/>
      <c r="I779" s="9"/>
      <c r="J779" s="9"/>
      <c r="K779" s="21">
        <f>SUM(T775:T778)</f>
        <v>29.06</v>
      </c>
      <c r="L779" s="21"/>
    </row>
    <row r="780" spans="1:32" ht="14.25" x14ac:dyDescent="0.2">
      <c r="A780" s="18"/>
      <c r="B780" s="18"/>
      <c r="C780" s="18"/>
      <c r="D780" s="18" t="s">
        <v>746</v>
      </c>
      <c r="E780" s="19" t="s">
        <v>747</v>
      </c>
      <c r="F780" s="9">
        <f>Source!AQ856</f>
        <v>0.7</v>
      </c>
      <c r="G780" s="21"/>
      <c r="H780" s="20" t="str">
        <f>Source!DI856</f>
        <v/>
      </c>
      <c r="I780" s="9">
        <f>Source!AV856</f>
        <v>1</v>
      </c>
      <c r="J780" s="9"/>
      <c r="K780" s="21"/>
      <c r="L780" s="21">
        <f>Source!U856</f>
        <v>0.40949999999999998</v>
      </c>
    </row>
    <row r="781" spans="1:32" ht="15" x14ac:dyDescent="0.25">
      <c r="A781" s="26"/>
      <c r="B781" s="26"/>
      <c r="C781" s="26"/>
      <c r="D781" s="26"/>
      <c r="E781" s="26"/>
      <c r="F781" s="26"/>
      <c r="G781" s="26"/>
      <c r="H781" s="26"/>
      <c r="I781" s="26"/>
      <c r="J781" s="54">
        <f>K777+K778+K779</f>
        <v>523.07999999999993</v>
      </c>
      <c r="K781" s="54"/>
      <c r="L781" s="27">
        <f>IF(Source!I856&lt;&gt;0, ROUND(J781/Source!I856, 2), 0)</f>
        <v>894.15</v>
      </c>
      <c r="P781" s="24">
        <f>J781</f>
        <v>523.07999999999993</v>
      </c>
    </row>
    <row r="783" spans="1:32" ht="30" x14ac:dyDescent="0.25">
      <c r="A783" s="59" t="str">
        <f>CONCATENATE("Итого по подразделу: ",IF(Source!G858&lt;&gt;"Новый подраздел", Source!G858, ""))</f>
        <v>Итого по подразделу: Система пожарной сигнализации. Система оповещения и управления эвакуацией людей при пожаре.</v>
      </c>
      <c r="B783" s="59"/>
      <c r="C783" s="59"/>
      <c r="D783" s="59"/>
      <c r="E783" s="59"/>
      <c r="F783" s="59"/>
      <c r="G783" s="59"/>
      <c r="H783" s="59"/>
      <c r="I783" s="59"/>
      <c r="J783" s="57">
        <f>SUM(P701:P782)</f>
        <v>36699.61</v>
      </c>
      <c r="K783" s="58"/>
      <c r="L783" s="28"/>
      <c r="AF783" s="30" t="str">
        <f>CONCATENATE("Итого по подразделу: ",IF(Source!G858&lt;&gt;"Новый подраздел", Source!G858, ""))</f>
        <v>Итого по подразделу: Система пожарной сигнализации. Система оповещения и управления эвакуацией людей при пожаре.</v>
      </c>
    </row>
    <row r="786" spans="1:12" ht="15" x14ac:dyDescent="0.25">
      <c r="A786" s="59" t="str">
        <f>CONCATENATE("Итого по разделу: ",IF(Source!G888&lt;&gt;"Новый раздел", Source!G888, ""))</f>
        <v>Итого по разделу: 8. Противопожарные системы</v>
      </c>
      <c r="B786" s="59"/>
      <c r="C786" s="59"/>
      <c r="D786" s="59"/>
      <c r="E786" s="59"/>
      <c r="F786" s="59"/>
      <c r="G786" s="59"/>
      <c r="H786" s="59"/>
      <c r="I786" s="59"/>
      <c r="J786" s="57">
        <f>SUM(P699:P785)</f>
        <v>36699.61</v>
      </c>
      <c r="K786" s="58"/>
      <c r="L786" s="28"/>
    </row>
    <row r="789" spans="1:12" ht="15" hidden="1" x14ac:dyDescent="0.25">
      <c r="A789" s="59" t="str">
        <f>CONCATENATE("Итого по локальной смете: ",IF(Source!G918&lt;&gt;"Новая локальная смета", Source!G918, ""))</f>
        <v xml:space="preserve">Итого по локальной смете: </v>
      </c>
      <c r="B789" s="59"/>
      <c r="C789" s="59"/>
      <c r="D789" s="59"/>
      <c r="E789" s="59"/>
      <c r="F789" s="59"/>
      <c r="G789" s="59"/>
      <c r="H789" s="59"/>
      <c r="I789" s="59"/>
      <c r="J789" s="57">
        <f>SUM(P38:P788)</f>
        <v>613350.43999999983</v>
      </c>
      <c r="K789" s="58"/>
      <c r="L789" s="28"/>
    </row>
    <row r="792" spans="1:12" ht="15" x14ac:dyDescent="0.25">
      <c r="A792" s="59" t="s">
        <v>788</v>
      </c>
      <c r="B792" s="59"/>
      <c r="C792" s="59"/>
      <c r="D792" s="59"/>
      <c r="E792" s="59"/>
      <c r="F792" s="59"/>
      <c r="G792" s="59"/>
      <c r="H792" s="59"/>
      <c r="I792" s="59"/>
      <c r="J792" s="57">
        <f>SUM(P1:P791)</f>
        <v>613350.43999999983</v>
      </c>
      <c r="K792" s="58"/>
      <c r="L792" s="28"/>
    </row>
  </sheetData>
  <mergeCells count="200">
    <mergeCell ref="J792:K792"/>
    <mergeCell ref="A792:I792"/>
    <mergeCell ref="J781:K781"/>
    <mergeCell ref="J783:K783"/>
    <mergeCell ref="A783:I783"/>
    <mergeCell ref="J786:K786"/>
    <mergeCell ref="A786:I786"/>
    <mergeCell ref="J789:K789"/>
    <mergeCell ref="A789:I789"/>
    <mergeCell ref="J736:K736"/>
    <mergeCell ref="J742:K742"/>
    <mergeCell ref="J749:K749"/>
    <mergeCell ref="J759:K759"/>
    <mergeCell ref="J767:K767"/>
    <mergeCell ref="J774:K774"/>
    <mergeCell ref="A699:L699"/>
    <mergeCell ref="A701:L701"/>
    <mergeCell ref="J708:K708"/>
    <mergeCell ref="J715:K715"/>
    <mergeCell ref="J722:K722"/>
    <mergeCell ref="J729:K729"/>
    <mergeCell ref="J672:K672"/>
    <mergeCell ref="J679:K679"/>
    <mergeCell ref="J686:K686"/>
    <mergeCell ref="J694:K694"/>
    <mergeCell ref="J696:K696"/>
    <mergeCell ref="A696:I696"/>
    <mergeCell ref="J639:K639"/>
    <mergeCell ref="A639:I639"/>
    <mergeCell ref="A642:L642"/>
    <mergeCell ref="J650:K650"/>
    <mergeCell ref="J658:K658"/>
    <mergeCell ref="J665:K665"/>
    <mergeCell ref="A603:L603"/>
    <mergeCell ref="J609:K609"/>
    <mergeCell ref="J615:K615"/>
    <mergeCell ref="J622:K622"/>
    <mergeCell ref="J629:K629"/>
    <mergeCell ref="J637:K637"/>
    <mergeCell ref="J588:K588"/>
    <mergeCell ref="J595:K595"/>
    <mergeCell ref="J597:K597"/>
    <mergeCell ref="A597:I597"/>
    <mergeCell ref="J600:K600"/>
    <mergeCell ref="A600:I600"/>
    <mergeCell ref="A546:I546"/>
    <mergeCell ref="A549:L549"/>
    <mergeCell ref="J556:K556"/>
    <mergeCell ref="J566:K566"/>
    <mergeCell ref="J573:K573"/>
    <mergeCell ref="J580:K580"/>
    <mergeCell ref="J514:K514"/>
    <mergeCell ref="J521:K521"/>
    <mergeCell ref="J529:K529"/>
    <mergeCell ref="J537:K537"/>
    <mergeCell ref="J544:K544"/>
    <mergeCell ref="J546:K546"/>
    <mergeCell ref="J486:K486"/>
    <mergeCell ref="J493:K493"/>
    <mergeCell ref="J495:K495"/>
    <mergeCell ref="A495:I495"/>
    <mergeCell ref="A498:L498"/>
    <mergeCell ref="J504:K504"/>
    <mergeCell ref="J441:K441"/>
    <mergeCell ref="J448:K448"/>
    <mergeCell ref="J455:K455"/>
    <mergeCell ref="J462:K462"/>
    <mergeCell ref="J469:K469"/>
    <mergeCell ref="J476:K476"/>
    <mergeCell ref="A400:L400"/>
    <mergeCell ref="A402:L402"/>
    <mergeCell ref="J408:K408"/>
    <mergeCell ref="J414:K414"/>
    <mergeCell ref="J424:K424"/>
    <mergeCell ref="J434:K434"/>
    <mergeCell ref="A389:I389"/>
    <mergeCell ref="J392:K392"/>
    <mergeCell ref="A392:I392"/>
    <mergeCell ref="A395:L395"/>
    <mergeCell ref="J397:K397"/>
    <mergeCell ref="A397:I397"/>
    <mergeCell ref="J357:K357"/>
    <mergeCell ref="J365:K365"/>
    <mergeCell ref="J372:K372"/>
    <mergeCell ref="J379:K379"/>
    <mergeCell ref="J387:K387"/>
    <mergeCell ref="J389:K389"/>
    <mergeCell ref="J327:K327"/>
    <mergeCell ref="A327:I327"/>
    <mergeCell ref="A330:L330"/>
    <mergeCell ref="J337:K337"/>
    <mergeCell ref="J344:K344"/>
    <mergeCell ref="J351:K351"/>
    <mergeCell ref="J305:K305"/>
    <mergeCell ref="J312:K312"/>
    <mergeCell ref="J314:K314"/>
    <mergeCell ref="A314:I314"/>
    <mergeCell ref="A317:L317"/>
    <mergeCell ref="J325:K325"/>
    <mergeCell ref="J279:K279"/>
    <mergeCell ref="J281:K281"/>
    <mergeCell ref="A281:I281"/>
    <mergeCell ref="A284:L284"/>
    <mergeCell ref="J292:K292"/>
    <mergeCell ref="J298:K298"/>
    <mergeCell ref="A234:L234"/>
    <mergeCell ref="J241:K241"/>
    <mergeCell ref="J248:K248"/>
    <mergeCell ref="J255:K255"/>
    <mergeCell ref="J263:K263"/>
    <mergeCell ref="J271:K271"/>
    <mergeCell ref="J224:K224"/>
    <mergeCell ref="J226:K226"/>
    <mergeCell ref="A226:I226"/>
    <mergeCell ref="J229:K229"/>
    <mergeCell ref="A229:I229"/>
    <mergeCell ref="A232:L232"/>
    <mergeCell ref="J189:K189"/>
    <mergeCell ref="J199:K199"/>
    <mergeCell ref="J201:K201"/>
    <mergeCell ref="A201:I201"/>
    <mergeCell ref="A204:L204"/>
    <mergeCell ref="J214:K214"/>
    <mergeCell ref="A167:L167"/>
    <mergeCell ref="J175:K175"/>
    <mergeCell ref="J177:K177"/>
    <mergeCell ref="A177:I177"/>
    <mergeCell ref="A180:L180"/>
    <mergeCell ref="A182:L182"/>
    <mergeCell ref="J156:K156"/>
    <mergeCell ref="A156:I156"/>
    <mergeCell ref="A159:L159"/>
    <mergeCell ref="J161:K161"/>
    <mergeCell ref="A161:I161"/>
    <mergeCell ref="J164:K164"/>
    <mergeCell ref="A164:I164"/>
    <mergeCell ref="J129:K129"/>
    <mergeCell ref="A129:I129"/>
    <mergeCell ref="A132:L132"/>
    <mergeCell ref="J141:K141"/>
    <mergeCell ref="J147:K147"/>
    <mergeCell ref="J154:K154"/>
    <mergeCell ref="J98:K98"/>
    <mergeCell ref="C100:K100"/>
    <mergeCell ref="J107:K107"/>
    <mergeCell ref="J114:K114"/>
    <mergeCell ref="J120:K120"/>
    <mergeCell ref="J127:K127"/>
    <mergeCell ref="A42:L42"/>
    <mergeCell ref="J53:K53"/>
    <mergeCell ref="J64:K64"/>
    <mergeCell ref="J73:K73"/>
    <mergeCell ref="J80:K80"/>
    <mergeCell ref="J88:K88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I2:L2"/>
    <mergeCell ref="I3:L3"/>
    <mergeCell ref="I4:L4"/>
    <mergeCell ref="J6:L6"/>
    <mergeCell ref="J7:L7"/>
    <mergeCell ref="J8:L9"/>
    <mergeCell ref="C14:H14"/>
    <mergeCell ref="J14:L15"/>
    <mergeCell ref="C15:H15"/>
  </mergeCells>
  <pageMargins left="0.4" right="0.2" top="0.2" bottom="0.4" header="0.2" footer="0.2"/>
  <pageSetup paperSize="9" scale="58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991"/>
  <sheetViews>
    <sheetView topLeftCell="A950" workbookViewId="0">
      <selection activeCell="F979" sqref="F979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987</v>
      </c>
      <c r="C12" s="1">
        <v>0</v>
      </c>
      <c r="D12" s="1">
        <f>ROW(A948)</f>
        <v>948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3</v>
      </c>
      <c r="BZ12" s="1" t="s">
        <v>7</v>
      </c>
      <c r="CA12" s="1" t="s">
        <v>8</v>
      </c>
      <c r="CB12" s="1" t="s">
        <v>8</v>
      </c>
      <c r="CC12" s="1" t="s">
        <v>8</v>
      </c>
      <c r="CD12" s="1" t="s">
        <v>8</v>
      </c>
      <c r="CE12" s="1" t="s">
        <v>9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B948</f>
        <v>987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СН_7.3_на 4 мес. (10%) испр.</v>
      </c>
      <c r="H18" s="2"/>
      <c r="I18" s="2"/>
      <c r="J18" s="2"/>
      <c r="K18" s="2"/>
      <c r="L18" s="2"/>
      <c r="M18" s="2"/>
      <c r="N18" s="2"/>
      <c r="O18" s="2">
        <f t="shared" ref="O18:AT18" si="1">O948</f>
        <v>346379.52000000002</v>
      </c>
      <c r="P18" s="2">
        <f t="shared" si="1"/>
        <v>11326.77</v>
      </c>
      <c r="Q18" s="2">
        <f t="shared" si="1"/>
        <v>8468.7099999999991</v>
      </c>
      <c r="R18" s="2">
        <f t="shared" si="1"/>
        <v>5281.15</v>
      </c>
      <c r="S18" s="2">
        <f t="shared" si="1"/>
        <v>326584.03999999998</v>
      </c>
      <c r="T18" s="2">
        <f t="shared" si="1"/>
        <v>0</v>
      </c>
      <c r="U18" s="2">
        <f t="shared" si="1"/>
        <v>501.01124000000004</v>
      </c>
      <c r="V18" s="2">
        <f t="shared" si="1"/>
        <v>0</v>
      </c>
      <c r="W18" s="2">
        <f t="shared" si="1"/>
        <v>0</v>
      </c>
      <c r="X18" s="2">
        <f t="shared" si="1"/>
        <v>228608.85</v>
      </c>
      <c r="Y18" s="2">
        <f t="shared" si="1"/>
        <v>32658.45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613350.43999999994</v>
      </c>
      <c r="AS18" s="2">
        <f t="shared" si="1"/>
        <v>0</v>
      </c>
      <c r="AT18" s="2">
        <f t="shared" si="1"/>
        <v>0</v>
      </c>
      <c r="AU18" s="2">
        <f t="shared" ref="AU18:BZ18" si="2">AU948</f>
        <v>613350.43999999994</v>
      </c>
      <c r="AV18" s="2">
        <f t="shared" si="2"/>
        <v>11326.77</v>
      </c>
      <c r="AW18" s="2">
        <f t="shared" si="2"/>
        <v>11326.77</v>
      </c>
      <c r="AX18" s="2">
        <f t="shared" si="2"/>
        <v>0</v>
      </c>
      <c r="AY18" s="2">
        <f t="shared" si="2"/>
        <v>11326.77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CA948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DG948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EM948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FS948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ROW(A918)</f>
        <v>918</v>
      </c>
      <c r="E20" s="1"/>
      <c r="F20" s="1" t="s">
        <v>10</v>
      </c>
      <c r="G20" s="1" t="s">
        <v>10</v>
      </c>
      <c r="H20" s="1" t="s">
        <v>3</v>
      </c>
      <c r="I20" s="1">
        <v>0</v>
      </c>
      <c r="J20" s="1" t="s">
        <v>3</v>
      </c>
      <c r="K20" s="1">
        <v>0</v>
      </c>
      <c r="L20" s="1" t="s">
        <v>10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B918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O918</f>
        <v>346379.52000000002</v>
      </c>
      <c r="P22" s="2">
        <f t="shared" si="8"/>
        <v>11326.77</v>
      </c>
      <c r="Q22" s="2">
        <f t="shared" si="8"/>
        <v>8468.7099999999991</v>
      </c>
      <c r="R22" s="2">
        <f t="shared" si="8"/>
        <v>5281.15</v>
      </c>
      <c r="S22" s="2">
        <f t="shared" si="8"/>
        <v>326584.03999999998</v>
      </c>
      <c r="T22" s="2">
        <f t="shared" si="8"/>
        <v>0</v>
      </c>
      <c r="U22" s="2">
        <f t="shared" si="8"/>
        <v>501.01124000000004</v>
      </c>
      <c r="V22" s="2">
        <f t="shared" si="8"/>
        <v>0</v>
      </c>
      <c r="W22" s="2">
        <f t="shared" si="8"/>
        <v>0</v>
      </c>
      <c r="X22" s="2">
        <f t="shared" si="8"/>
        <v>228608.85</v>
      </c>
      <c r="Y22" s="2">
        <f t="shared" si="8"/>
        <v>32658.45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613350.43999999994</v>
      </c>
      <c r="AS22" s="2">
        <f t="shared" si="8"/>
        <v>0</v>
      </c>
      <c r="AT22" s="2">
        <f t="shared" si="8"/>
        <v>0</v>
      </c>
      <c r="AU22" s="2">
        <f t="shared" ref="AU22:BZ22" si="9">AU918</f>
        <v>613350.43999999994</v>
      </c>
      <c r="AV22" s="2">
        <f t="shared" si="9"/>
        <v>11326.77</v>
      </c>
      <c r="AW22" s="2">
        <f t="shared" si="9"/>
        <v>11326.77</v>
      </c>
      <c r="AX22" s="2">
        <f t="shared" si="9"/>
        <v>0</v>
      </c>
      <c r="AY22" s="2">
        <f t="shared" si="9"/>
        <v>11326.77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CA918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DG918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EM918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FS918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ROW(A153)</f>
        <v>153</v>
      </c>
      <c r="E24" s="1"/>
      <c r="F24" s="1" t="s">
        <v>11</v>
      </c>
      <c r="G24" s="1" t="s">
        <v>12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B153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1. Система водоснабжения и водоотведение.</v>
      </c>
      <c r="H26" s="2"/>
      <c r="I26" s="2"/>
      <c r="J26" s="2"/>
      <c r="K26" s="2"/>
      <c r="L26" s="2"/>
      <c r="M26" s="2"/>
      <c r="N26" s="2"/>
      <c r="O26" s="2">
        <f t="shared" ref="O26:AT26" si="15">O153</f>
        <v>32451.96</v>
      </c>
      <c r="P26" s="2">
        <f t="shared" si="15"/>
        <v>2167.9899999999998</v>
      </c>
      <c r="Q26" s="2">
        <f t="shared" si="15"/>
        <v>3218.16</v>
      </c>
      <c r="R26" s="2">
        <f t="shared" si="15"/>
        <v>2037.45</v>
      </c>
      <c r="S26" s="2">
        <f t="shared" si="15"/>
        <v>27065.81</v>
      </c>
      <c r="T26" s="2">
        <f t="shared" si="15"/>
        <v>0</v>
      </c>
      <c r="U26" s="2">
        <f t="shared" si="15"/>
        <v>43.63600000000001</v>
      </c>
      <c r="V26" s="2">
        <f t="shared" si="15"/>
        <v>0</v>
      </c>
      <c r="W26" s="2">
        <f t="shared" si="15"/>
        <v>0</v>
      </c>
      <c r="X26" s="2">
        <f t="shared" si="15"/>
        <v>18946.060000000001</v>
      </c>
      <c r="Y26" s="2">
        <f t="shared" si="15"/>
        <v>2706.57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56305.03</v>
      </c>
      <c r="AS26" s="2">
        <f t="shared" si="15"/>
        <v>0</v>
      </c>
      <c r="AT26" s="2">
        <f t="shared" si="15"/>
        <v>0</v>
      </c>
      <c r="AU26" s="2">
        <f t="shared" ref="AU26:BZ26" si="16">AU153</f>
        <v>56305.03</v>
      </c>
      <c r="AV26" s="2">
        <f t="shared" si="16"/>
        <v>2167.9899999999998</v>
      </c>
      <c r="AW26" s="2">
        <f t="shared" si="16"/>
        <v>2167.9899999999998</v>
      </c>
      <c r="AX26" s="2">
        <f t="shared" si="16"/>
        <v>0</v>
      </c>
      <c r="AY26" s="2">
        <f t="shared" si="16"/>
        <v>2167.9899999999998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CA153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DG153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EM153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FS153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ROW(A45)</f>
        <v>45</v>
      </c>
      <c r="E28" s="1"/>
      <c r="F28" s="1" t="s">
        <v>13</v>
      </c>
      <c r="G28" s="1" t="s">
        <v>14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B45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Сантехника</v>
      </c>
      <c r="H30" s="2"/>
      <c r="I30" s="2"/>
      <c r="J30" s="2"/>
      <c r="K30" s="2"/>
      <c r="L30" s="2"/>
      <c r="M30" s="2"/>
      <c r="N30" s="2"/>
      <c r="O30" s="2">
        <f t="shared" ref="O30:AT30" si="22">O45</f>
        <v>30377.45</v>
      </c>
      <c r="P30" s="2">
        <f t="shared" si="22"/>
        <v>2167.9899999999998</v>
      </c>
      <c r="Q30" s="2">
        <f t="shared" si="22"/>
        <v>3139.98</v>
      </c>
      <c r="R30" s="2">
        <f t="shared" si="22"/>
        <v>1987.88</v>
      </c>
      <c r="S30" s="2">
        <f t="shared" si="22"/>
        <v>25069.48</v>
      </c>
      <c r="T30" s="2">
        <f t="shared" si="22"/>
        <v>0</v>
      </c>
      <c r="U30" s="2">
        <f t="shared" si="22"/>
        <v>40.926000000000009</v>
      </c>
      <c r="V30" s="2">
        <f t="shared" si="22"/>
        <v>0</v>
      </c>
      <c r="W30" s="2">
        <f t="shared" si="22"/>
        <v>0</v>
      </c>
      <c r="X30" s="2">
        <f t="shared" si="22"/>
        <v>17548.63</v>
      </c>
      <c r="Y30" s="2">
        <f t="shared" si="22"/>
        <v>2506.94</v>
      </c>
      <c r="Z30" s="2">
        <f t="shared" si="22"/>
        <v>0</v>
      </c>
      <c r="AA30" s="2">
        <f t="shared" si="22"/>
        <v>0</v>
      </c>
      <c r="AB30" s="2">
        <f t="shared" si="22"/>
        <v>30377.45</v>
      </c>
      <c r="AC30" s="2">
        <f t="shared" si="22"/>
        <v>2167.9899999999998</v>
      </c>
      <c r="AD30" s="2">
        <f t="shared" si="22"/>
        <v>3139.98</v>
      </c>
      <c r="AE30" s="2">
        <f t="shared" si="22"/>
        <v>1987.88</v>
      </c>
      <c r="AF30" s="2">
        <f t="shared" si="22"/>
        <v>25069.48</v>
      </c>
      <c r="AG30" s="2">
        <f t="shared" si="22"/>
        <v>0</v>
      </c>
      <c r="AH30" s="2">
        <f t="shared" si="22"/>
        <v>40.926000000000009</v>
      </c>
      <c r="AI30" s="2">
        <f t="shared" si="22"/>
        <v>0</v>
      </c>
      <c r="AJ30" s="2">
        <f t="shared" si="22"/>
        <v>0</v>
      </c>
      <c r="AK30" s="2">
        <f t="shared" si="22"/>
        <v>17548.63</v>
      </c>
      <c r="AL30" s="2">
        <f t="shared" si="22"/>
        <v>2506.94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52579.92</v>
      </c>
      <c r="AS30" s="2">
        <f t="shared" si="22"/>
        <v>0</v>
      </c>
      <c r="AT30" s="2">
        <f t="shared" si="22"/>
        <v>0</v>
      </c>
      <c r="AU30" s="2">
        <f t="shared" ref="AU30:BZ30" si="23">AU45</f>
        <v>52579.92</v>
      </c>
      <c r="AV30" s="2">
        <f t="shared" si="23"/>
        <v>2167.9899999999998</v>
      </c>
      <c r="AW30" s="2">
        <f t="shared" si="23"/>
        <v>2167.9899999999998</v>
      </c>
      <c r="AX30" s="2">
        <f t="shared" si="23"/>
        <v>0</v>
      </c>
      <c r="AY30" s="2">
        <f t="shared" si="23"/>
        <v>2167.9899999999998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CA45</f>
        <v>52579.92</v>
      </c>
      <c r="CB30" s="2">
        <f t="shared" si="24"/>
        <v>0</v>
      </c>
      <c r="CC30" s="2">
        <f t="shared" si="24"/>
        <v>0</v>
      </c>
      <c r="CD30" s="2">
        <f t="shared" si="24"/>
        <v>52579.92</v>
      </c>
      <c r="CE30" s="2">
        <f t="shared" si="24"/>
        <v>2167.9899999999998</v>
      </c>
      <c r="CF30" s="2">
        <f t="shared" si="24"/>
        <v>2167.9899999999998</v>
      </c>
      <c r="CG30" s="2">
        <f t="shared" si="24"/>
        <v>0</v>
      </c>
      <c r="CH30" s="2">
        <f t="shared" si="24"/>
        <v>2167.9899999999998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DG45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EM45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FS45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D32">
        <f>ROW(EtalonRes!A1)</f>
        <v>1</v>
      </c>
      <c r="E32" t="s">
        <v>3</v>
      </c>
      <c r="F32" t="s">
        <v>15</v>
      </c>
      <c r="G32" t="s">
        <v>16</v>
      </c>
      <c r="H32" t="s">
        <v>17</v>
      </c>
      <c r="I32">
        <f>ROUND(4/10,9)</f>
        <v>0.4</v>
      </c>
      <c r="J32">
        <v>0</v>
      </c>
      <c r="K32">
        <f>ROUND(4/10,9)</f>
        <v>0.4</v>
      </c>
      <c r="O32">
        <f t="shared" ref="O32:O38" si="28">ROUND(CP32,2)</f>
        <v>5290.67</v>
      </c>
      <c r="P32">
        <f t="shared" ref="P32:P38" si="29">ROUND(CQ32*I32,2)</f>
        <v>0</v>
      </c>
      <c r="Q32">
        <f t="shared" ref="Q32:Q38" si="30">ROUND(CR32*I32,2)</f>
        <v>0</v>
      </c>
      <c r="R32">
        <f t="shared" ref="R32:R38" si="31">ROUND(CS32*I32,2)</f>
        <v>0</v>
      </c>
      <c r="S32">
        <f t="shared" ref="S32:S38" si="32">ROUND(CT32*I32,2)</f>
        <v>5290.67</v>
      </c>
      <c r="T32">
        <f t="shared" ref="T32:T38" si="33">ROUND(CU32*I32,2)</f>
        <v>0</v>
      </c>
      <c r="U32">
        <f t="shared" ref="U32:U38" si="34">CV32*I32</f>
        <v>8.5680000000000014</v>
      </c>
      <c r="V32">
        <f t="shared" ref="V32:V38" si="35">CW32*I32</f>
        <v>0</v>
      </c>
      <c r="W32">
        <f t="shared" ref="W32:W38" si="36">ROUND(CX32*I32,2)</f>
        <v>0</v>
      </c>
      <c r="X32">
        <f t="shared" ref="X32:Y38" si="37">ROUND(CY32,2)</f>
        <v>3703.47</v>
      </c>
      <c r="Y32">
        <f t="shared" si="37"/>
        <v>529.07000000000005</v>
      </c>
      <c r="AA32">
        <v>-1</v>
      </c>
      <c r="AB32">
        <f t="shared" ref="AB32:AB38" si="38">ROUND((AC32+AD32+AF32),6)</f>
        <v>13226.68</v>
      </c>
      <c r="AC32">
        <f>ROUND(((ES32*17)),6)</f>
        <v>0</v>
      </c>
      <c r="AD32">
        <f>ROUND(((((ET32*17))-((EU32*17)))+AE32),6)</f>
        <v>0</v>
      </c>
      <c r="AE32">
        <f>ROUND(((EU32*17)),6)</f>
        <v>0</v>
      </c>
      <c r="AF32">
        <f>ROUND(((EV32*17)),6)</f>
        <v>13226.68</v>
      </c>
      <c r="AG32">
        <f t="shared" ref="AG32:AG38" si="39">ROUND((AP32),6)</f>
        <v>0</v>
      </c>
      <c r="AH32">
        <f>((EW32*17))</f>
        <v>21.42</v>
      </c>
      <c r="AI32">
        <f>((EX32*17))</f>
        <v>0</v>
      </c>
      <c r="AJ32">
        <f t="shared" ref="AJ32:AJ38" si="40">(AS32)</f>
        <v>0</v>
      </c>
      <c r="AK32">
        <v>778.04</v>
      </c>
      <c r="AL32">
        <v>0</v>
      </c>
      <c r="AM32">
        <v>0</v>
      </c>
      <c r="AN32">
        <v>0</v>
      </c>
      <c r="AO32">
        <v>778.04</v>
      </c>
      <c r="AP32">
        <v>0</v>
      </c>
      <c r="AQ32">
        <v>1.26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18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38" si="41">(P32+Q32+S32)</f>
        <v>5290.67</v>
      </c>
      <c r="CQ32">
        <f t="shared" ref="CQ32:CQ38" si="42">(AC32*BC32*AW32)</f>
        <v>0</v>
      </c>
      <c r="CR32">
        <f>(((((ET32*17))*BB32-((EU32*17))*BS32)+AE32*BS32)*AV32)</f>
        <v>0</v>
      </c>
      <c r="CS32">
        <f t="shared" ref="CS32:CS38" si="43">(AE32*BS32*AV32)</f>
        <v>0</v>
      </c>
      <c r="CT32">
        <f t="shared" ref="CT32:CT38" si="44">(AF32*BA32*AV32)</f>
        <v>13226.68</v>
      </c>
      <c r="CU32">
        <f t="shared" ref="CU32:CU38" si="45">AG32</f>
        <v>0</v>
      </c>
      <c r="CV32">
        <f t="shared" ref="CV32:CV38" si="46">(AH32*AV32)</f>
        <v>21.42</v>
      </c>
      <c r="CW32">
        <f t="shared" ref="CW32:CX38" si="47">AI32</f>
        <v>0</v>
      </c>
      <c r="CX32">
        <f t="shared" si="47"/>
        <v>0</v>
      </c>
      <c r="CY32">
        <f t="shared" ref="CY32:CY38" si="48">((S32*BZ32)/100)</f>
        <v>3703.4690000000001</v>
      </c>
      <c r="CZ32">
        <f t="shared" ref="CZ32:CZ38" si="49">((S32*CA32)/100)</f>
        <v>529.06700000000001</v>
      </c>
      <c r="DC32" t="s">
        <v>3</v>
      </c>
      <c r="DD32" t="s">
        <v>19</v>
      </c>
      <c r="DE32" t="s">
        <v>19</v>
      </c>
      <c r="DF32" t="s">
        <v>19</v>
      </c>
      <c r="DG32" t="s">
        <v>19</v>
      </c>
      <c r="DH32" t="s">
        <v>3</v>
      </c>
      <c r="DI32" t="s">
        <v>19</v>
      </c>
      <c r="DJ32" t="s">
        <v>19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17</v>
      </c>
      <c r="DW32" t="s">
        <v>17</v>
      </c>
      <c r="DX32">
        <v>10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20</v>
      </c>
      <c r="EH32">
        <v>0</v>
      </c>
      <c r="EI32" t="s">
        <v>3</v>
      </c>
      <c r="EJ32">
        <v>4</v>
      </c>
      <c r="EK32">
        <v>0</v>
      </c>
      <c r="EL32" t="s">
        <v>21</v>
      </c>
      <c r="EM32" t="s">
        <v>22</v>
      </c>
      <c r="EO32" t="s">
        <v>3</v>
      </c>
      <c r="EQ32">
        <v>1024</v>
      </c>
      <c r="ER32">
        <v>778.04</v>
      </c>
      <c r="ES32">
        <v>0</v>
      </c>
      <c r="ET32">
        <v>0</v>
      </c>
      <c r="EU32">
        <v>0</v>
      </c>
      <c r="EV32">
        <v>778.04</v>
      </c>
      <c r="EW32">
        <v>1.26</v>
      </c>
      <c r="EX32">
        <v>0</v>
      </c>
      <c r="EY32">
        <v>0</v>
      </c>
      <c r="FQ32">
        <v>0</v>
      </c>
      <c r="FR32">
        <f t="shared" ref="FR32:FR38" si="50"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1084928283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ref="GL32:GL38" si="51">ROUND(IF(AND(BH32=3,BI32=3,FS32&lt;&gt;0),P32,0),2)</f>
        <v>0</v>
      </c>
      <c r="GM32">
        <f t="shared" ref="GM32:GM38" si="52">ROUND(O32+X32+Y32+GK32,2)+GX32</f>
        <v>9523.2099999999991</v>
      </c>
      <c r="GN32">
        <f t="shared" ref="GN32:GN38" si="53">IF(OR(BI32=0,BI32=1),GM32-GX32,0)</f>
        <v>0</v>
      </c>
      <c r="GO32">
        <f t="shared" ref="GO32:GO38" si="54">IF(BI32=2,GM32-GX32,0)</f>
        <v>0</v>
      </c>
      <c r="GP32">
        <f t="shared" ref="GP32:GP38" si="55">IF(BI32=4,GM32-GX32,0)</f>
        <v>9523.2099999999991</v>
      </c>
      <c r="GR32">
        <v>0</v>
      </c>
      <c r="GS32">
        <v>3</v>
      </c>
      <c r="GT32">
        <v>0</v>
      </c>
      <c r="GU32" t="s">
        <v>3</v>
      </c>
      <c r="GV32">
        <f t="shared" ref="GV32:GV38" si="56">ROUND((GT32),6)</f>
        <v>0</v>
      </c>
      <c r="GW32">
        <v>1</v>
      </c>
      <c r="GX32">
        <f t="shared" ref="GX32:GX38" si="57">ROUND(HC32*I32,2)</f>
        <v>0</v>
      </c>
      <c r="HA32">
        <v>0</v>
      </c>
      <c r="HB32">
        <v>0</v>
      </c>
      <c r="HC32">
        <f t="shared" ref="HC32:HC38" si="58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ROW(EtalonRes!A6)</f>
        <v>6</v>
      </c>
      <c r="E33" t="s">
        <v>23</v>
      </c>
      <c r="F33" t="s">
        <v>24</v>
      </c>
      <c r="G33" t="s">
        <v>25</v>
      </c>
      <c r="H33" t="s">
        <v>26</v>
      </c>
      <c r="I33">
        <f>ROUND(4/100,9)</f>
        <v>0.04</v>
      </c>
      <c r="J33">
        <v>0</v>
      </c>
      <c r="K33">
        <f>ROUND(4/100,9)</f>
        <v>0.04</v>
      </c>
      <c r="O33">
        <f t="shared" si="28"/>
        <v>2150.9499999999998</v>
      </c>
      <c r="P33">
        <f t="shared" si="29"/>
        <v>31.06</v>
      </c>
      <c r="Q33">
        <f t="shared" si="30"/>
        <v>2.4700000000000002</v>
      </c>
      <c r="R33">
        <f t="shared" si="31"/>
        <v>0.03</v>
      </c>
      <c r="S33">
        <f t="shared" si="32"/>
        <v>2117.42</v>
      </c>
      <c r="T33">
        <f t="shared" si="33"/>
        <v>0</v>
      </c>
      <c r="U33">
        <f t="shared" si="34"/>
        <v>4.1776</v>
      </c>
      <c r="V33">
        <f t="shared" si="35"/>
        <v>0</v>
      </c>
      <c r="W33">
        <f t="shared" si="36"/>
        <v>0</v>
      </c>
      <c r="X33">
        <f t="shared" si="37"/>
        <v>1482.19</v>
      </c>
      <c r="Y33">
        <f t="shared" si="37"/>
        <v>211.74</v>
      </c>
      <c r="AA33">
        <v>1472364219</v>
      </c>
      <c r="AB33">
        <f t="shared" si="38"/>
        <v>53773.79</v>
      </c>
      <c r="AC33">
        <f>ROUND((ES33),6)</f>
        <v>776.55</v>
      </c>
      <c r="AD33">
        <f>ROUND((((ET33)-(EU33))+AE33),6)</f>
        <v>61.83</v>
      </c>
      <c r="AE33">
        <f t="shared" ref="AE33:AF36" si="59">ROUND((EU33),6)</f>
        <v>0.7</v>
      </c>
      <c r="AF33">
        <f t="shared" si="59"/>
        <v>52935.41</v>
      </c>
      <c r="AG33">
        <f t="shared" si="39"/>
        <v>0</v>
      </c>
      <c r="AH33">
        <f t="shared" ref="AH33:AI36" si="60">(EW33)</f>
        <v>104.44</v>
      </c>
      <c r="AI33">
        <f t="shared" si="60"/>
        <v>0</v>
      </c>
      <c r="AJ33">
        <f t="shared" si="40"/>
        <v>0</v>
      </c>
      <c r="AK33">
        <v>53773.79</v>
      </c>
      <c r="AL33">
        <v>776.55</v>
      </c>
      <c r="AM33">
        <v>61.83</v>
      </c>
      <c r="AN33">
        <v>0.7</v>
      </c>
      <c r="AO33">
        <v>52935.41</v>
      </c>
      <c r="AP33">
        <v>0</v>
      </c>
      <c r="AQ33">
        <v>104.44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27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1"/>
        <v>2150.9500000000003</v>
      </c>
      <c r="CQ33">
        <f t="shared" si="42"/>
        <v>776.55</v>
      </c>
      <c r="CR33">
        <f>((((ET33)*BB33-(EU33)*BS33)+AE33*BS33)*AV33)</f>
        <v>61.83</v>
      </c>
      <c r="CS33">
        <f t="shared" si="43"/>
        <v>0.7</v>
      </c>
      <c r="CT33">
        <f t="shared" si="44"/>
        <v>52935.41</v>
      </c>
      <c r="CU33">
        <f t="shared" si="45"/>
        <v>0</v>
      </c>
      <c r="CV33">
        <f t="shared" si="46"/>
        <v>104.44</v>
      </c>
      <c r="CW33">
        <f t="shared" si="47"/>
        <v>0</v>
      </c>
      <c r="CX33">
        <f t="shared" si="47"/>
        <v>0</v>
      </c>
      <c r="CY33">
        <f t="shared" si="48"/>
        <v>1482.194</v>
      </c>
      <c r="CZ33">
        <f t="shared" si="49"/>
        <v>211.74200000000002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16987630</v>
      </c>
      <c r="DV33" t="s">
        <v>26</v>
      </c>
      <c r="DW33" t="s">
        <v>26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20</v>
      </c>
      <c r="EH33">
        <v>0</v>
      </c>
      <c r="EI33" t="s">
        <v>3</v>
      </c>
      <c r="EJ33">
        <v>4</v>
      </c>
      <c r="EK33">
        <v>0</v>
      </c>
      <c r="EL33" t="s">
        <v>21</v>
      </c>
      <c r="EM33" t="s">
        <v>22</v>
      </c>
      <c r="EO33" t="s">
        <v>3</v>
      </c>
      <c r="EQ33">
        <v>0</v>
      </c>
      <c r="ER33">
        <v>53773.79</v>
      </c>
      <c r="ES33">
        <v>776.55</v>
      </c>
      <c r="ET33">
        <v>61.83</v>
      </c>
      <c r="EU33">
        <v>0.7</v>
      </c>
      <c r="EV33">
        <v>52935.41</v>
      </c>
      <c r="EW33">
        <v>104.44</v>
      </c>
      <c r="EX33">
        <v>0</v>
      </c>
      <c r="EY33">
        <v>0</v>
      </c>
      <c r="FQ33">
        <v>0</v>
      </c>
      <c r="FR33">
        <f t="shared" si="50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-36092940</v>
      </c>
      <c r="GG33">
        <v>2</v>
      </c>
      <c r="GH33">
        <v>1</v>
      </c>
      <c r="GI33">
        <v>-2</v>
      </c>
      <c r="GJ33">
        <v>0</v>
      </c>
      <c r="GK33">
        <f>ROUND(R33*(R12)/100,2)</f>
        <v>0.03</v>
      </c>
      <c r="GL33">
        <f t="shared" si="51"/>
        <v>0</v>
      </c>
      <c r="GM33">
        <f t="shared" si="52"/>
        <v>3844.91</v>
      </c>
      <c r="GN33">
        <f t="shared" si="53"/>
        <v>0</v>
      </c>
      <c r="GO33">
        <f t="shared" si="54"/>
        <v>0</v>
      </c>
      <c r="GP33">
        <f t="shared" si="55"/>
        <v>3844.91</v>
      </c>
      <c r="GR33">
        <v>0</v>
      </c>
      <c r="GS33">
        <v>3</v>
      </c>
      <c r="GT33">
        <v>0</v>
      </c>
      <c r="GU33" t="s">
        <v>3</v>
      </c>
      <c r="GV33">
        <f t="shared" si="56"/>
        <v>0</v>
      </c>
      <c r="GW33">
        <v>1</v>
      </c>
      <c r="GX33">
        <f t="shared" si="57"/>
        <v>0</v>
      </c>
      <c r="HA33">
        <v>0</v>
      </c>
      <c r="HB33">
        <v>0</v>
      </c>
      <c r="HC33">
        <f t="shared" si="58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ROW(EtalonRes!A11)</f>
        <v>11</v>
      </c>
      <c r="E34" t="s">
        <v>28</v>
      </c>
      <c r="F34" t="s">
        <v>29</v>
      </c>
      <c r="G34" t="s">
        <v>30</v>
      </c>
      <c r="H34" t="s">
        <v>26</v>
      </c>
      <c r="I34">
        <f>ROUND(4/100,9)</f>
        <v>0.04</v>
      </c>
      <c r="J34">
        <v>0</v>
      </c>
      <c r="K34">
        <f>ROUND(4/100,9)</f>
        <v>0.04</v>
      </c>
      <c r="O34">
        <f t="shared" si="28"/>
        <v>3113.76</v>
      </c>
      <c r="P34">
        <f t="shared" si="29"/>
        <v>31.06</v>
      </c>
      <c r="Q34">
        <f t="shared" si="30"/>
        <v>2.4700000000000002</v>
      </c>
      <c r="R34">
        <f t="shared" si="31"/>
        <v>0.03</v>
      </c>
      <c r="S34">
        <f t="shared" si="32"/>
        <v>3080.23</v>
      </c>
      <c r="T34">
        <f t="shared" si="33"/>
        <v>0</v>
      </c>
      <c r="U34">
        <f t="shared" si="34"/>
        <v>6.0772000000000004</v>
      </c>
      <c r="V34">
        <f t="shared" si="35"/>
        <v>0</v>
      </c>
      <c r="W34">
        <f t="shared" si="36"/>
        <v>0</v>
      </c>
      <c r="X34">
        <f t="shared" si="37"/>
        <v>2156.16</v>
      </c>
      <c r="Y34">
        <f t="shared" si="37"/>
        <v>308.02</v>
      </c>
      <c r="AA34">
        <v>1472364219</v>
      </c>
      <c r="AB34">
        <f t="shared" si="38"/>
        <v>77844.100000000006</v>
      </c>
      <c r="AC34">
        <f>ROUND((ES34),6)</f>
        <v>776.55</v>
      </c>
      <c r="AD34">
        <f>ROUND((((ET34)-(EU34))+AE34),6)</f>
        <v>61.83</v>
      </c>
      <c r="AE34">
        <f t="shared" si="59"/>
        <v>0.7</v>
      </c>
      <c r="AF34">
        <f t="shared" si="59"/>
        <v>77005.72</v>
      </c>
      <c r="AG34">
        <f t="shared" si="39"/>
        <v>0</v>
      </c>
      <c r="AH34">
        <f t="shared" si="60"/>
        <v>151.93</v>
      </c>
      <c r="AI34">
        <f t="shared" si="60"/>
        <v>0</v>
      </c>
      <c r="AJ34">
        <f t="shared" si="40"/>
        <v>0</v>
      </c>
      <c r="AK34">
        <v>77844.100000000006</v>
      </c>
      <c r="AL34">
        <v>776.55</v>
      </c>
      <c r="AM34">
        <v>61.83</v>
      </c>
      <c r="AN34">
        <v>0.7</v>
      </c>
      <c r="AO34">
        <v>77005.72</v>
      </c>
      <c r="AP34">
        <v>0</v>
      </c>
      <c r="AQ34">
        <v>151.93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31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1"/>
        <v>3113.76</v>
      </c>
      <c r="CQ34">
        <f t="shared" si="42"/>
        <v>776.55</v>
      </c>
      <c r="CR34">
        <f>((((ET34)*BB34-(EU34)*BS34)+AE34*BS34)*AV34)</f>
        <v>61.83</v>
      </c>
      <c r="CS34">
        <f t="shared" si="43"/>
        <v>0.7</v>
      </c>
      <c r="CT34">
        <f t="shared" si="44"/>
        <v>77005.72</v>
      </c>
      <c r="CU34">
        <f t="shared" si="45"/>
        <v>0</v>
      </c>
      <c r="CV34">
        <f t="shared" si="46"/>
        <v>151.93</v>
      </c>
      <c r="CW34">
        <f t="shared" si="47"/>
        <v>0</v>
      </c>
      <c r="CX34">
        <f t="shared" si="47"/>
        <v>0</v>
      </c>
      <c r="CY34">
        <f t="shared" si="48"/>
        <v>2156.1610000000001</v>
      </c>
      <c r="CZ34">
        <f t="shared" si="49"/>
        <v>308.02299999999997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26</v>
      </c>
      <c r="DW34" t="s">
        <v>26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20</v>
      </c>
      <c r="EH34">
        <v>0</v>
      </c>
      <c r="EI34" t="s">
        <v>3</v>
      </c>
      <c r="EJ34">
        <v>4</v>
      </c>
      <c r="EK34">
        <v>0</v>
      </c>
      <c r="EL34" t="s">
        <v>21</v>
      </c>
      <c r="EM34" t="s">
        <v>22</v>
      </c>
      <c r="EO34" t="s">
        <v>3</v>
      </c>
      <c r="EQ34">
        <v>0</v>
      </c>
      <c r="ER34">
        <v>77844.100000000006</v>
      </c>
      <c r="ES34">
        <v>776.55</v>
      </c>
      <c r="ET34">
        <v>61.83</v>
      </c>
      <c r="EU34">
        <v>0.7</v>
      </c>
      <c r="EV34">
        <v>77005.72</v>
      </c>
      <c r="EW34">
        <v>151.93</v>
      </c>
      <c r="EX34">
        <v>0</v>
      </c>
      <c r="EY34">
        <v>0</v>
      </c>
      <c r="FQ34">
        <v>0</v>
      </c>
      <c r="FR34">
        <f t="shared" si="50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1944845796</v>
      </c>
      <c r="GG34">
        <v>2</v>
      </c>
      <c r="GH34">
        <v>1</v>
      </c>
      <c r="GI34">
        <v>-2</v>
      </c>
      <c r="GJ34">
        <v>0</v>
      </c>
      <c r="GK34">
        <f>ROUND(R34*(R12)/100,2)</f>
        <v>0.03</v>
      </c>
      <c r="GL34">
        <f t="shared" si="51"/>
        <v>0</v>
      </c>
      <c r="GM34">
        <f t="shared" si="52"/>
        <v>5577.97</v>
      </c>
      <c r="GN34">
        <f t="shared" si="53"/>
        <v>0</v>
      </c>
      <c r="GO34">
        <f t="shared" si="54"/>
        <v>0</v>
      </c>
      <c r="GP34">
        <f t="shared" si="55"/>
        <v>5577.97</v>
      </c>
      <c r="GR34">
        <v>0</v>
      </c>
      <c r="GS34">
        <v>3</v>
      </c>
      <c r="GT34">
        <v>0</v>
      </c>
      <c r="GU34" t="s">
        <v>3</v>
      </c>
      <c r="GV34">
        <f t="shared" si="56"/>
        <v>0</v>
      </c>
      <c r="GW34">
        <v>1</v>
      </c>
      <c r="GX34">
        <f t="shared" si="57"/>
        <v>0</v>
      </c>
      <c r="HA34">
        <v>0</v>
      </c>
      <c r="HB34">
        <v>0</v>
      </c>
      <c r="HC34">
        <f t="shared" si="58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D35">
        <f>ROW(EtalonRes!A13)</f>
        <v>13</v>
      </c>
      <c r="E35" t="s">
        <v>32</v>
      </c>
      <c r="F35" t="s">
        <v>33</v>
      </c>
      <c r="G35" t="s">
        <v>34</v>
      </c>
      <c r="H35" t="s">
        <v>35</v>
      </c>
      <c r="I35">
        <v>4</v>
      </c>
      <c r="J35">
        <v>0</v>
      </c>
      <c r="K35">
        <v>4</v>
      </c>
      <c r="O35">
        <f t="shared" si="28"/>
        <v>1144.72</v>
      </c>
      <c r="P35">
        <f t="shared" si="29"/>
        <v>0</v>
      </c>
      <c r="Q35">
        <f t="shared" si="30"/>
        <v>312.72000000000003</v>
      </c>
      <c r="R35">
        <f t="shared" si="31"/>
        <v>198.28</v>
      </c>
      <c r="S35">
        <f t="shared" si="32"/>
        <v>832</v>
      </c>
      <c r="T35">
        <f t="shared" si="33"/>
        <v>0</v>
      </c>
      <c r="U35">
        <f t="shared" si="34"/>
        <v>1.48</v>
      </c>
      <c r="V35">
        <f t="shared" si="35"/>
        <v>0</v>
      </c>
      <c r="W35">
        <f t="shared" si="36"/>
        <v>0</v>
      </c>
      <c r="X35">
        <f t="shared" si="37"/>
        <v>582.4</v>
      </c>
      <c r="Y35">
        <f t="shared" si="37"/>
        <v>83.2</v>
      </c>
      <c r="AA35">
        <v>1472364219</v>
      </c>
      <c r="AB35">
        <f t="shared" si="38"/>
        <v>286.18</v>
      </c>
      <c r="AC35">
        <f>ROUND((ES35),6)</f>
        <v>0</v>
      </c>
      <c r="AD35">
        <f>ROUND((((ET35)-(EU35))+AE35),6)</f>
        <v>78.180000000000007</v>
      </c>
      <c r="AE35">
        <f t="shared" si="59"/>
        <v>49.57</v>
      </c>
      <c r="AF35">
        <f t="shared" si="59"/>
        <v>208</v>
      </c>
      <c r="AG35">
        <f t="shared" si="39"/>
        <v>0</v>
      </c>
      <c r="AH35">
        <f t="shared" si="60"/>
        <v>0.37</v>
      </c>
      <c r="AI35">
        <f t="shared" si="60"/>
        <v>0</v>
      </c>
      <c r="AJ35">
        <f t="shared" si="40"/>
        <v>0</v>
      </c>
      <c r="AK35">
        <v>286.18</v>
      </c>
      <c r="AL35">
        <v>0</v>
      </c>
      <c r="AM35">
        <v>78.180000000000007</v>
      </c>
      <c r="AN35">
        <v>49.57</v>
      </c>
      <c r="AO35">
        <v>208</v>
      </c>
      <c r="AP35">
        <v>0</v>
      </c>
      <c r="AQ35">
        <v>0.37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36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1"/>
        <v>1144.72</v>
      </c>
      <c r="CQ35">
        <f t="shared" si="42"/>
        <v>0</v>
      </c>
      <c r="CR35">
        <f>((((ET35)*BB35-(EU35)*BS35)+AE35*BS35)*AV35)</f>
        <v>78.180000000000007</v>
      </c>
      <c r="CS35">
        <f t="shared" si="43"/>
        <v>49.57</v>
      </c>
      <c r="CT35">
        <f t="shared" si="44"/>
        <v>208</v>
      </c>
      <c r="CU35">
        <f t="shared" si="45"/>
        <v>0</v>
      </c>
      <c r="CV35">
        <f t="shared" si="46"/>
        <v>0.37</v>
      </c>
      <c r="CW35">
        <f t="shared" si="47"/>
        <v>0</v>
      </c>
      <c r="CX35">
        <f t="shared" si="47"/>
        <v>0</v>
      </c>
      <c r="CY35">
        <f t="shared" si="48"/>
        <v>582.4</v>
      </c>
      <c r="CZ35">
        <f t="shared" si="49"/>
        <v>83.2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35</v>
      </c>
      <c r="DW35" t="s">
        <v>35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20</v>
      </c>
      <c r="EH35">
        <v>0</v>
      </c>
      <c r="EI35" t="s">
        <v>3</v>
      </c>
      <c r="EJ35">
        <v>4</v>
      </c>
      <c r="EK35">
        <v>0</v>
      </c>
      <c r="EL35" t="s">
        <v>21</v>
      </c>
      <c r="EM35" t="s">
        <v>22</v>
      </c>
      <c r="EO35" t="s">
        <v>3</v>
      </c>
      <c r="EQ35">
        <v>0</v>
      </c>
      <c r="ER35">
        <v>286.18</v>
      </c>
      <c r="ES35">
        <v>0</v>
      </c>
      <c r="ET35">
        <v>78.180000000000007</v>
      </c>
      <c r="EU35">
        <v>49.57</v>
      </c>
      <c r="EV35">
        <v>208</v>
      </c>
      <c r="EW35">
        <v>0.37</v>
      </c>
      <c r="EX35">
        <v>0</v>
      </c>
      <c r="EY35">
        <v>0</v>
      </c>
      <c r="FQ35">
        <v>0</v>
      </c>
      <c r="FR35">
        <f t="shared" si="50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-1074310147</v>
      </c>
      <c r="GG35">
        <v>2</v>
      </c>
      <c r="GH35">
        <v>1</v>
      </c>
      <c r="GI35">
        <v>-2</v>
      </c>
      <c r="GJ35">
        <v>0</v>
      </c>
      <c r="GK35">
        <f>ROUND(R35*(R12)/100,2)</f>
        <v>214.14</v>
      </c>
      <c r="GL35">
        <f t="shared" si="51"/>
        <v>0</v>
      </c>
      <c r="GM35">
        <f t="shared" si="52"/>
        <v>2024.46</v>
      </c>
      <c r="GN35">
        <f t="shared" si="53"/>
        <v>0</v>
      </c>
      <c r="GO35">
        <f t="shared" si="54"/>
        <v>0</v>
      </c>
      <c r="GP35">
        <f t="shared" si="55"/>
        <v>2024.46</v>
      </c>
      <c r="GR35">
        <v>0</v>
      </c>
      <c r="GS35">
        <v>3</v>
      </c>
      <c r="GT35">
        <v>0</v>
      </c>
      <c r="GU35" t="s">
        <v>3</v>
      </c>
      <c r="GV35">
        <f t="shared" si="56"/>
        <v>0</v>
      </c>
      <c r="GW35">
        <v>1</v>
      </c>
      <c r="GX35">
        <f t="shared" si="57"/>
        <v>0</v>
      </c>
      <c r="HA35">
        <v>0</v>
      </c>
      <c r="HB35">
        <v>0</v>
      </c>
      <c r="HC35">
        <f t="shared" si="58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D36">
        <f>ROW(EtalonRes!A14)</f>
        <v>14</v>
      </c>
      <c r="E36" t="s">
        <v>37</v>
      </c>
      <c r="F36" t="s">
        <v>38</v>
      </c>
      <c r="G36" t="s">
        <v>39</v>
      </c>
      <c r="H36" t="s">
        <v>40</v>
      </c>
      <c r="I36">
        <f>ROUND(4/100,9)</f>
        <v>0.04</v>
      </c>
      <c r="J36">
        <v>0</v>
      </c>
      <c r="K36">
        <f>ROUND(4/100,9)</f>
        <v>0.04</v>
      </c>
      <c r="O36">
        <f t="shared" si="28"/>
        <v>635.84</v>
      </c>
      <c r="P36">
        <f t="shared" si="29"/>
        <v>0</v>
      </c>
      <c r="Q36">
        <f t="shared" si="30"/>
        <v>0</v>
      </c>
      <c r="R36">
        <f t="shared" si="31"/>
        <v>0</v>
      </c>
      <c r="S36">
        <f t="shared" si="32"/>
        <v>635.84</v>
      </c>
      <c r="T36">
        <f t="shared" si="33"/>
        <v>0</v>
      </c>
      <c r="U36">
        <f t="shared" si="34"/>
        <v>1.0680000000000001</v>
      </c>
      <c r="V36">
        <f t="shared" si="35"/>
        <v>0</v>
      </c>
      <c r="W36">
        <f t="shared" si="36"/>
        <v>0</v>
      </c>
      <c r="X36">
        <f t="shared" si="37"/>
        <v>445.09</v>
      </c>
      <c r="Y36">
        <f t="shared" si="37"/>
        <v>63.58</v>
      </c>
      <c r="AA36">
        <v>1472364219</v>
      </c>
      <c r="AB36">
        <f t="shared" si="38"/>
        <v>15896.11</v>
      </c>
      <c r="AC36">
        <f>ROUND((ES36),6)</f>
        <v>0</v>
      </c>
      <c r="AD36">
        <f>ROUND((((ET36)-(EU36))+AE36),6)</f>
        <v>0</v>
      </c>
      <c r="AE36">
        <f t="shared" si="59"/>
        <v>0</v>
      </c>
      <c r="AF36">
        <f t="shared" si="59"/>
        <v>15896.11</v>
      </c>
      <c r="AG36">
        <f t="shared" si="39"/>
        <v>0</v>
      </c>
      <c r="AH36">
        <f t="shared" si="60"/>
        <v>26.7</v>
      </c>
      <c r="AI36">
        <f t="shared" si="60"/>
        <v>0</v>
      </c>
      <c r="AJ36">
        <f t="shared" si="40"/>
        <v>0</v>
      </c>
      <c r="AK36">
        <v>15896.11</v>
      </c>
      <c r="AL36">
        <v>0</v>
      </c>
      <c r="AM36">
        <v>0</v>
      </c>
      <c r="AN36">
        <v>0</v>
      </c>
      <c r="AO36">
        <v>15896.11</v>
      </c>
      <c r="AP36">
        <v>0</v>
      </c>
      <c r="AQ36">
        <v>26.7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41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1"/>
        <v>635.84</v>
      </c>
      <c r="CQ36">
        <f t="shared" si="42"/>
        <v>0</v>
      </c>
      <c r="CR36">
        <f>((((ET36)*BB36-(EU36)*BS36)+AE36*BS36)*AV36)</f>
        <v>0</v>
      </c>
      <c r="CS36">
        <f t="shared" si="43"/>
        <v>0</v>
      </c>
      <c r="CT36">
        <f t="shared" si="44"/>
        <v>15896.11</v>
      </c>
      <c r="CU36">
        <f t="shared" si="45"/>
        <v>0</v>
      </c>
      <c r="CV36">
        <f t="shared" si="46"/>
        <v>26.7</v>
      </c>
      <c r="CW36">
        <f t="shared" si="47"/>
        <v>0</v>
      </c>
      <c r="CX36">
        <f t="shared" si="47"/>
        <v>0</v>
      </c>
      <c r="CY36">
        <f t="shared" si="48"/>
        <v>445.08800000000002</v>
      </c>
      <c r="CZ36">
        <f t="shared" si="49"/>
        <v>63.584000000000003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40</v>
      </c>
      <c r="DW36" t="s">
        <v>40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20</v>
      </c>
      <c r="EH36">
        <v>0</v>
      </c>
      <c r="EI36" t="s">
        <v>3</v>
      </c>
      <c r="EJ36">
        <v>4</v>
      </c>
      <c r="EK36">
        <v>0</v>
      </c>
      <c r="EL36" t="s">
        <v>21</v>
      </c>
      <c r="EM36" t="s">
        <v>22</v>
      </c>
      <c r="EO36" t="s">
        <v>3</v>
      </c>
      <c r="EQ36">
        <v>0</v>
      </c>
      <c r="ER36">
        <v>15896.11</v>
      </c>
      <c r="ES36">
        <v>0</v>
      </c>
      <c r="ET36">
        <v>0</v>
      </c>
      <c r="EU36">
        <v>0</v>
      </c>
      <c r="EV36">
        <v>15896.11</v>
      </c>
      <c r="EW36">
        <v>26.7</v>
      </c>
      <c r="EX36">
        <v>0</v>
      </c>
      <c r="EY36">
        <v>0</v>
      </c>
      <c r="FQ36">
        <v>0</v>
      </c>
      <c r="FR36">
        <f t="shared" si="50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-1089660975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51"/>
        <v>0</v>
      </c>
      <c r="GM36">
        <f t="shared" si="52"/>
        <v>1144.51</v>
      </c>
      <c r="GN36">
        <f t="shared" si="53"/>
        <v>0</v>
      </c>
      <c r="GO36">
        <f t="shared" si="54"/>
        <v>0</v>
      </c>
      <c r="GP36">
        <f t="shared" si="55"/>
        <v>1144.51</v>
      </c>
      <c r="GR36">
        <v>0</v>
      </c>
      <c r="GS36">
        <v>3</v>
      </c>
      <c r="GT36">
        <v>0</v>
      </c>
      <c r="GU36" t="s">
        <v>3</v>
      </c>
      <c r="GV36">
        <f t="shared" si="56"/>
        <v>0</v>
      </c>
      <c r="GW36">
        <v>1</v>
      </c>
      <c r="GX36">
        <f t="shared" si="57"/>
        <v>0</v>
      </c>
      <c r="HA36">
        <v>0</v>
      </c>
      <c r="HB36">
        <v>0</v>
      </c>
      <c r="HC36">
        <f t="shared" si="58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D37">
        <f>ROW(EtalonRes!A16)</f>
        <v>16</v>
      </c>
      <c r="E37" t="s">
        <v>42</v>
      </c>
      <c r="F37" t="s">
        <v>43</v>
      </c>
      <c r="G37" t="s">
        <v>44</v>
      </c>
      <c r="H37" t="s">
        <v>26</v>
      </c>
      <c r="I37">
        <f>ROUND(4/100,9)</f>
        <v>0.04</v>
      </c>
      <c r="J37">
        <v>0</v>
      </c>
      <c r="K37">
        <f>ROUND(4/100,9)</f>
        <v>0.04</v>
      </c>
      <c r="O37">
        <f t="shared" si="28"/>
        <v>2311.2800000000002</v>
      </c>
      <c r="P37">
        <f t="shared" si="29"/>
        <v>38.97</v>
      </c>
      <c r="Q37">
        <f t="shared" si="30"/>
        <v>0</v>
      </c>
      <c r="R37">
        <f t="shared" si="31"/>
        <v>0</v>
      </c>
      <c r="S37">
        <f t="shared" si="32"/>
        <v>2272.31</v>
      </c>
      <c r="T37">
        <f t="shared" si="33"/>
        <v>0</v>
      </c>
      <c r="U37">
        <f t="shared" si="34"/>
        <v>4.4832000000000001</v>
      </c>
      <c r="V37">
        <f t="shared" si="35"/>
        <v>0</v>
      </c>
      <c r="W37">
        <f t="shared" si="36"/>
        <v>0</v>
      </c>
      <c r="X37">
        <f t="shared" si="37"/>
        <v>1590.62</v>
      </c>
      <c r="Y37">
        <f t="shared" si="37"/>
        <v>227.23</v>
      </c>
      <c r="AA37">
        <v>1472364219</v>
      </c>
      <c r="AB37">
        <f t="shared" si="38"/>
        <v>57782.04</v>
      </c>
      <c r="AC37">
        <f>ROUND(((ES37*4)),6)</f>
        <v>974.28</v>
      </c>
      <c r="AD37">
        <f>ROUND(((((ET37*4))-((EU37*4)))+AE37),6)</f>
        <v>0</v>
      </c>
      <c r="AE37">
        <f>ROUND(((EU37*4)),6)</f>
        <v>0</v>
      </c>
      <c r="AF37">
        <f>ROUND(((EV37*4)),6)</f>
        <v>56807.76</v>
      </c>
      <c r="AG37">
        <f t="shared" si="39"/>
        <v>0</v>
      </c>
      <c r="AH37">
        <f>((EW37*4))</f>
        <v>112.08</v>
      </c>
      <c r="AI37">
        <f>((EX37*4))</f>
        <v>0</v>
      </c>
      <c r="AJ37">
        <f t="shared" si="40"/>
        <v>0</v>
      </c>
      <c r="AK37">
        <v>14445.51</v>
      </c>
      <c r="AL37">
        <v>243.57</v>
      </c>
      <c r="AM37">
        <v>0</v>
      </c>
      <c r="AN37">
        <v>0</v>
      </c>
      <c r="AO37">
        <v>14201.94</v>
      </c>
      <c r="AP37">
        <v>0</v>
      </c>
      <c r="AQ37">
        <v>28.02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45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1"/>
        <v>2311.2799999999997</v>
      </c>
      <c r="CQ37">
        <f t="shared" si="42"/>
        <v>974.28</v>
      </c>
      <c r="CR37">
        <f>(((((ET37*4))*BB37-((EU37*4))*BS37)+AE37*BS37)*AV37)</f>
        <v>0</v>
      </c>
      <c r="CS37">
        <f t="shared" si="43"/>
        <v>0</v>
      </c>
      <c r="CT37">
        <f t="shared" si="44"/>
        <v>56807.76</v>
      </c>
      <c r="CU37">
        <f t="shared" si="45"/>
        <v>0</v>
      </c>
      <c r="CV37">
        <f t="shared" si="46"/>
        <v>112.08</v>
      </c>
      <c r="CW37">
        <f t="shared" si="47"/>
        <v>0</v>
      </c>
      <c r="CX37">
        <f t="shared" si="47"/>
        <v>0</v>
      </c>
      <c r="CY37">
        <f t="shared" si="48"/>
        <v>1590.6169999999997</v>
      </c>
      <c r="CZ37">
        <f t="shared" si="49"/>
        <v>227.23099999999999</v>
      </c>
      <c r="DC37" t="s">
        <v>3</v>
      </c>
      <c r="DD37" t="s">
        <v>46</v>
      </c>
      <c r="DE37" t="s">
        <v>46</v>
      </c>
      <c r="DF37" t="s">
        <v>46</v>
      </c>
      <c r="DG37" t="s">
        <v>46</v>
      </c>
      <c r="DH37" t="s">
        <v>3</v>
      </c>
      <c r="DI37" t="s">
        <v>46</v>
      </c>
      <c r="DJ37" t="s">
        <v>46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16987630</v>
      </c>
      <c r="DV37" t="s">
        <v>26</v>
      </c>
      <c r="DW37" t="s">
        <v>26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20</v>
      </c>
      <c r="EH37">
        <v>0</v>
      </c>
      <c r="EI37" t="s">
        <v>3</v>
      </c>
      <c r="EJ37">
        <v>4</v>
      </c>
      <c r="EK37">
        <v>0</v>
      </c>
      <c r="EL37" t="s">
        <v>21</v>
      </c>
      <c r="EM37" t="s">
        <v>22</v>
      </c>
      <c r="EO37" t="s">
        <v>3</v>
      </c>
      <c r="EQ37">
        <v>0</v>
      </c>
      <c r="ER37">
        <v>14445.51</v>
      </c>
      <c r="ES37">
        <v>243.57</v>
      </c>
      <c r="ET37">
        <v>0</v>
      </c>
      <c r="EU37">
        <v>0</v>
      </c>
      <c r="EV37">
        <v>14201.94</v>
      </c>
      <c r="EW37">
        <v>28.02</v>
      </c>
      <c r="EX37">
        <v>0</v>
      </c>
      <c r="EY37">
        <v>0</v>
      </c>
      <c r="FQ37">
        <v>0</v>
      </c>
      <c r="FR37">
        <f t="shared" si="50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1586733399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1"/>
        <v>0</v>
      </c>
      <c r="GM37">
        <f t="shared" si="52"/>
        <v>4129.13</v>
      </c>
      <c r="GN37">
        <f t="shared" si="53"/>
        <v>0</v>
      </c>
      <c r="GO37">
        <f t="shared" si="54"/>
        <v>0</v>
      </c>
      <c r="GP37">
        <f t="shared" si="55"/>
        <v>4129.13</v>
      </c>
      <c r="GR37">
        <v>0</v>
      </c>
      <c r="GS37">
        <v>3</v>
      </c>
      <c r="GT37">
        <v>0</v>
      </c>
      <c r="GU37" t="s">
        <v>3</v>
      </c>
      <c r="GV37">
        <f t="shared" si="56"/>
        <v>0</v>
      </c>
      <c r="GW37">
        <v>1</v>
      </c>
      <c r="GX37">
        <f t="shared" si="57"/>
        <v>0</v>
      </c>
      <c r="HA37">
        <v>0</v>
      </c>
      <c r="HB37">
        <v>0</v>
      </c>
      <c r="HC37">
        <f t="shared" si="58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D38">
        <f>ROW(EtalonRes!A19)</f>
        <v>19</v>
      </c>
      <c r="E38" t="s">
        <v>47</v>
      </c>
      <c r="F38" t="s">
        <v>48</v>
      </c>
      <c r="G38" t="s">
        <v>49</v>
      </c>
      <c r="H38" t="s">
        <v>35</v>
      </c>
      <c r="I38">
        <v>2</v>
      </c>
      <c r="J38">
        <v>0</v>
      </c>
      <c r="K38">
        <v>2</v>
      </c>
      <c r="O38">
        <f t="shared" si="28"/>
        <v>5311.64</v>
      </c>
      <c r="P38">
        <f t="shared" si="29"/>
        <v>1.26</v>
      </c>
      <c r="Q38">
        <f t="shared" si="30"/>
        <v>2822.32</v>
      </c>
      <c r="R38">
        <f t="shared" si="31"/>
        <v>1789.54</v>
      </c>
      <c r="S38">
        <f t="shared" si="32"/>
        <v>2488.06</v>
      </c>
      <c r="T38">
        <f t="shared" si="33"/>
        <v>0</v>
      </c>
      <c r="U38">
        <f t="shared" si="34"/>
        <v>3.5</v>
      </c>
      <c r="V38">
        <f t="shared" si="35"/>
        <v>0</v>
      </c>
      <c r="W38">
        <f t="shared" si="36"/>
        <v>0</v>
      </c>
      <c r="X38">
        <f t="shared" si="37"/>
        <v>1741.64</v>
      </c>
      <c r="Y38">
        <f t="shared" si="37"/>
        <v>248.81</v>
      </c>
      <c r="AA38">
        <v>1472364219</v>
      </c>
      <c r="AB38">
        <f t="shared" si="38"/>
        <v>2655.82</v>
      </c>
      <c r="AC38">
        <f>ROUND((ES38),6)</f>
        <v>0.63</v>
      </c>
      <c r="AD38">
        <f>ROUND((((ET38)-(EU38))+AE38),6)</f>
        <v>1411.16</v>
      </c>
      <c r="AE38">
        <f>ROUND((EU38),6)</f>
        <v>894.77</v>
      </c>
      <c r="AF38">
        <f>ROUND((EV38),6)</f>
        <v>1244.03</v>
      </c>
      <c r="AG38">
        <f t="shared" si="39"/>
        <v>0</v>
      </c>
      <c r="AH38">
        <f>(EW38)</f>
        <v>1.75</v>
      </c>
      <c r="AI38">
        <f>(EX38)</f>
        <v>0</v>
      </c>
      <c r="AJ38">
        <f t="shared" si="40"/>
        <v>0</v>
      </c>
      <c r="AK38">
        <v>2655.82</v>
      </c>
      <c r="AL38">
        <v>0.63</v>
      </c>
      <c r="AM38">
        <v>1411.16</v>
      </c>
      <c r="AN38">
        <v>894.77</v>
      </c>
      <c r="AO38">
        <v>1244.03</v>
      </c>
      <c r="AP38">
        <v>0</v>
      </c>
      <c r="AQ38">
        <v>1.75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50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1"/>
        <v>5311.64</v>
      </c>
      <c r="CQ38">
        <f t="shared" si="42"/>
        <v>0.63</v>
      </c>
      <c r="CR38">
        <f>((((ET38)*BB38-(EU38)*BS38)+AE38*BS38)*AV38)</f>
        <v>1411.16</v>
      </c>
      <c r="CS38">
        <f t="shared" si="43"/>
        <v>894.77</v>
      </c>
      <c r="CT38">
        <f t="shared" si="44"/>
        <v>1244.03</v>
      </c>
      <c r="CU38">
        <f t="shared" si="45"/>
        <v>0</v>
      </c>
      <c r="CV38">
        <f t="shared" si="46"/>
        <v>1.75</v>
      </c>
      <c r="CW38">
        <f t="shared" si="47"/>
        <v>0</v>
      </c>
      <c r="CX38">
        <f t="shared" si="47"/>
        <v>0</v>
      </c>
      <c r="CY38">
        <f t="shared" si="48"/>
        <v>1741.6419999999998</v>
      </c>
      <c r="CZ38">
        <f t="shared" si="49"/>
        <v>248.80599999999998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16987630</v>
      </c>
      <c r="DV38" t="s">
        <v>35</v>
      </c>
      <c r="DW38" t="s">
        <v>35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1441815344</v>
      </c>
      <c r="EF38">
        <v>1</v>
      </c>
      <c r="EG38" t="s">
        <v>20</v>
      </c>
      <c r="EH38">
        <v>0</v>
      </c>
      <c r="EI38" t="s">
        <v>3</v>
      </c>
      <c r="EJ38">
        <v>4</v>
      </c>
      <c r="EK38">
        <v>0</v>
      </c>
      <c r="EL38" t="s">
        <v>21</v>
      </c>
      <c r="EM38" t="s">
        <v>22</v>
      </c>
      <c r="EO38" t="s">
        <v>3</v>
      </c>
      <c r="EQ38">
        <v>0</v>
      </c>
      <c r="ER38">
        <v>2655.82</v>
      </c>
      <c r="ES38">
        <v>0.63</v>
      </c>
      <c r="ET38">
        <v>1411.16</v>
      </c>
      <c r="EU38">
        <v>894.77</v>
      </c>
      <c r="EV38">
        <v>1244.03</v>
      </c>
      <c r="EW38">
        <v>1.75</v>
      </c>
      <c r="EX38">
        <v>0</v>
      </c>
      <c r="EY38">
        <v>0</v>
      </c>
      <c r="FQ38">
        <v>0</v>
      </c>
      <c r="FR38">
        <f t="shared" si="50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-1602766855</v>
      </c>
      <c r="GG38">
        <v>2</v>
      </c>
      <c r="GH38">
        <v>1</v>
      </c>
      <c r="GI38">
        <v>-2</v>
      </c>
      <c r="GJ38">
        <v>0</v>
      </c>
      <c r="GK38">
        <f>ROUND(R38*(R12)/100,2)</f>
        <v>1932.7</v>
      </c>
      <c r="GL38">
        <f t="shared" si="51"/>
        <v>0</v>
      </c>
      <c r="GM38">
        <f t="shared" si="52"/>
        <v>9234.7900000000009</v>
      </c>
      <c r="GN38">
        <f t="shared" si="53"/>
        <v>0</v>
      </c>
      <c r="GO38">
        <f t="shared" si="54"/>
        <v>0</v>
      </c>
      <c r="GP38">
        <f t="shared" si="55"/>
        <v>9234.7900000000009</v>
      </c>
      <c r="GR38">
        <v>0</v>
      </c>
      <c r="GS38">
        <v>3</v>
      </c>
      <c r="GT38">
        <v>0</v>
      </c>
      <c r="GU38" t="s">
        <v>3</v>
      </c>
      <c r="GV38">
        <f t="shared" si="56"/>
        <v>0</v>
      </c>
      <c r="GW38">
        <v>1</v>
      </c>
      <c r="GX38">
        <f t="shared" si="57"/>
        <v>0</v>
      </c>
      <c r="HA38">
        <v>0</v>
      </c>
      <c r="HB38">
        <v>0</v>
      </c>
      <c r="HC38">
        <f t="shared" si="58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19</v>
      </c>
      <c r="B39">
        <v>1</v>
      </c>
      <c r="F39" t="s">
        <v>3</v>
      </c>
      <c r="G39" t="s">
        <v>51</v>
      </c>
      <c r="H39" t="s">
        <v>3</v>
      </c>
      <c r="AA39">
        <v>1</v>
      </c>
      <c r="IK39">
        <v>0</v>
      </c>
    </row>
    <row r="40" spans="1:245" x14ac:dyDescent="0.2">
      <c r="A40">
        <v>17</v>
      </c>
      <c r="B40">
        <v>1</v>
      </c>
      <c r="D40">
        <f>ROW(EtalonRes!A26)</f>
        <v>26</v>
      </c>
      <c r="E40" t="s">
        <v>52</v>
      </c>
      <c r="F40" t="s">
        <v>53</v>
      </c>
      <c r="G40" t="s">
        <v>54</v>
      </c>
      <c r="H40" t="s">
        <v>35</v>
      </c>
      <c r="I40">
        <v>2</v>
      </c>
      <c r="J40">
        <v>0</v>
      </c>
      <c r="K40">
        <v>2</v>
      </c>
      <c r="O40">
        <f>ROUND(CP40,2)</f>
        <v>10606.84</v>
      </c>
      <c r="P40">
        <f>ROUND(CQ40*I40,2)</f>
        <v>2060</v>
      </c>
      <c r="Q40">
        <f>ROUND(CR40*I40,2)</f>
        <v>0</v>
      </c>
      <c r="R40">
        <f>ROUND(CS40*I40,2)</f>
        <v>0</v>
      </c>
      <c r="S40">
        <f>ROUND(CT40*I40,2)</f>
        <v>8546.84</v>
      </c>
      <c r="T40">
        <f>ROUND(CU40*I40,2)</f>
        <v>0</v>
      </c>
      <c r="U40">
        <f>CV40*I40</f>
        <v>12.88</v>
      </c>
      <c r="V40">
        <f>CW40*I40</f>
        <v>0</v>
      </c>
      <c r="W40">
        <f>ROUND(CX40*I40,2)</f>
        <v>0</v>
      </c>
      <c r="X40">
        <f t="shared" ref="X40:Y43" si="61">ROUND(CY40,2)</f>
        <v>5982.79</v>
      </c>
      <c r="Y40">
        <f t="shared" si="61"/>
        <v>854.68</v>
      </c>
      <c r="AA40">
        <v>1472364219</v>
      </c>
      <c r="AB40">
        <f>ROUND((AC40+AD40+AF40),6)</f>
        <v>5303.42</v>
      </c>
      <c r="AC40">
        <f>ROUND(((ES40*2)),6)</f>
        <v>1030</v>
      </c>
      <c r="AD40">
        <f>ROUND(((((ET40*2))-((EU40*2)))+AE40),6)</f>
        <v>0</v>
      </c>
      <c r="AE40">
        <f t="shared" ref="AE40:AF42" si="62">ROUND(((EU40*2)),6)</f>
        <v>0</v>
      </c>
      <c r="AF40">
        <f t="shared" si="62"/>
        <v>4273.42</v>
      </c>
      <c r="AG40">
        <f>ROUND((AP40),6)</f>
        <v>0</v>
      </c>
      <c r="AH40">
        <f t="shared" ref="AH40:AI42" si="63">((EW40*2))</f>
        <v>6.44</v>
      </c>
      <c r="AI40">
        <f t="shared" si="63"/>
        <v>0</v>
      </c>
      <c r="AJ40">
        <f>(AS40)</f>
        <v>0</v>
      </c>
      <c r="AK40">
        <v>2651.71</v>
      </c>
      <c r="AL40">
        <v>515</v>
      </c>
      <c r="AM40">
        <v>0</v>
      </c>
      <c r="AN40">
        <v>0</v>
      </c>
      <c r="AO40">
        <v>2136.71</v>
      </c>
      <c r="AP40">
        <v>0</v>
      </c>
      <c r="AQ40">
        <v>3.22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55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>(P40+Q40+S40)</f>
        <v>10606.84</v>
      </c>
      <c r="CQ40">
        <f>(AC40*BC40*AW40)</f>
        <v>1030</v>
      </c>
      <c r="CR40">
        <f>(((((ET40*2))*BB40-((EU40*2))*BS40)+AE40*BS40)*AV40)</f>
        <v>0</v>
      </c>
      <c r="CS40">
        <f>(AE40*BS40*AV40)</f>
        <v>0</v>
      </c>
      <c r="CT40">
        <f>(AF40*BA40*AV40)</f>
        <v>4273.42</v>
      </c>
      <c r="CU40">
        <f>AG40</f>
        <v>0</v>
      </c>
      <c r="CV40">
        <f>(AH40*AV40)</f>
        <v>6.44</v>
      </c>
      <c r="CW40">
        <f t="shared" ref="CW40:CX43" si="64">AI40</f>
        <v>0</v>
      </c>
      <c r="CX40">
        <f t="shared" si="64"/>
        <v>0</v>
      </c>
      <c r="CY40">
        <f>((S40*BZ40)/100)</f>
        <v>5982.7880000000005</v>
      </c>
      <c r="CZ40">
        <f>((S40*CA40)/100)</f>
        <v>854.68399999999997</v>
      </c>
      <c r="DC40" t="s">
        <v>3</v>
      </c>
      <c r="DD40" t="s">
        <v>56</v>
      </c>
      <c r="DE40" t="s">
        <v>56</v>
      </c>
      <c r="DF40" t="s">
        <v>56</v>
      </c>
      <c r="DG40" t="s">
        <v>56</v>
      </c>
      <c r="DH40" t="s">
        <v>3</v>
      </c>
      <c r="DI40" t="s">
        <v>56</v>
      </c>
      <c r="DJ40" t="s">
        <v>56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16987630</v>
      </c>
      <c r="DV40" t="s">
        <v>35</v>
      </c>
      <c r="DW40" t="s">
        <v>35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1441815344</v>
      </c>
      <c r="EF40">
        <v>1</v>
      </c>
      <c r="EG40" t="s">
        <v>20</v>
      </c>
      <c r="EH40">
        <v>0</v>
      </c>
      <c r="EI40" t="s">
        <v>3</v>
      </c>
      <c r="EJ40">
        <v>4</v>
      </c>
      <c r="EK40">
        <v>0</v>
      </c>
      <c r="EL40" t="s">
        <v>21</v>
      </c>
      <c r="EM40" t="s">
        <v>22</v>
      </c>
      <c r="EO40" t="s">
        <v>3</v>
      </c>
      <c r="EQ40">
        <v>0</v>
      </c>
      <c r="ER40">
        <v>2651.71</v>
      </c>
      <c r="ES40">
        <v>515</v>
      </c>
      <c r="ET40">
        <v>0</v>
      </c>
      <c r="EU40">
        <v>0</v>
      </c>
      <c r="EV40">
        <v>2136.71</v>
      </c>
      <c r="EW40">
        <v>3.22</v>
      </c>
      <c r="EX40">
        <v>0</v>
      </c>
      <c r="EY40">
        <v>0</v>
      </c>
      <c r="FQ40">
        <v>0</v>
      </c>
      <c r="FR40">
        <f>ROUND(IF(BI40=3,GM40,0),2)</f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1396124944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>ROUND(IF(AND(BH40=3,BI40=3,FS40&lt;&gt;0),P40,0),2)</f>
        <v>0</v>
      </c>
      <c r="GM40">
        <f>ROUND(O40+X40+Y40+GK40,2)+GX40</f>
        <v>17444.310000000001</v>
      </c>
      <c r="GN40">
        <f>IF(OR(BI40=0,BI40=1),GM40-GX40,0)</f>
        <v>0</v>
      </c>
      <c r="GO40">
        <f>IF(BI40=2,GM40-GX40,0)</f>
        <v>0</v>
      </c>
      <c r="GP40">
        <f>IF(BI40=4,GM40-GX40,0)</f>
        <v>17444.310000000001</v>
      </c>
      <c r="GR40">
        <v>0</v>
      </c>
      <c r="GS40">
        <v>3</v>
      </c>
      <c r="GT40">
        <v>0</v>
      </c>
      <c r="GU40" t="s">
        <v>3</v>
      </c>
      <c r="GV40">
        <f>ROUND((GT40),6)</f>
        <v>0</v>
      </c>
      <c r="GW40">
        <v>1</v>
      </c>
      <c r="GX40">
        <f>ROUND(HC40*I40,2)</f>
        <v>0</v>
      </c>
      <c r="HA40">
        <v>0</v>
      </c>
      <c r="HB40">
        <v>0</v>
      </c>
      <c r="HC40">
        <f>GV40*GW40</f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D41">
        <f>ROW(EtalonRes!A28)</f>
        <v>28</v>
      </c>
      <c r="E41" t="s">
        <v>57</v>
      </c>
      <c r="F41" t="s">
        <v>58</v>
      </c>
      <c r="G41" t="s">
        <v>59</v>
      </c>
      <c r="H41" t="s">
        <v>35</v>
      </c>
      <c r="I41">
        <v>2</v>
      </c>
      <c r="J41">
        <v>0</v>
      </c>
      <c r="K41">
        <v>2</v>
      </c>
      <c r="O41">
        <f>ROUND(CP41,2)</f>
        <v>316.04000000000002</v>
      </c>
      <c r="P41">
        <f>ROUND(CQ41*I41,2)</f>
        <v>1.24</v>
      </c>
      <c r="Q41">
        <f>ROUND(CR41*I41,2)</f>
        <v>0</v>
      </c>
      <c r="R41">
        <f>ROUND(CS41*I41,2)</f>
        <v>0</v>
      </c>
      <c r="S41">
        <f>ROUND(CT41*I41,2)</f>
        <v>314.8</v>
      </c>
      <c r="T41">
        <f>ROUND(CU41*I41,2)</f>
        <v>0</v>
      </c>
      <c r="U41">
        <f>CV41*I41</f>
        <v>0.56000000000000005</v>
      </c>
      <c r="V41">
        <f>CW41*I41</f>
        <v>0</v>
      </c>
      <c r="W41">
        <f>ROUND(CX41*I41,2)</f>
        <v>0</v>
      </c>
      <c r="X41">
        <f t="shared" si="61"/>
        <v>220.36</v>
      </c>
      <c r="Y41">
        <f t="shared" si="61"/>
        <v>31.48</v>
      </c>
      <c r="AA41">
        <v>1472364219</v>
      </c>
      <c r="AB41">
        <f>ROUND((AC41+AD41+AF41),6)</f>
        <v>158.02000000000001</v>
      </c>
      <c r="AC41">
        <f>ROUND(((ES41*2)),6)</f>
        <v>0.62</v>
      </c>
      <c r="AD41">
        <f>ROUND(((((ET41*2))-((EU41*2)))+AE41),6)</f>
        <v>0</v>
      </c>
      <c r="AE41">
        <f t="shared" si="62"/>
        <v>0</v>
      </c>
      <c r="AF41">
        <f t="shared" si="62"/>
        <v>157.4</v>
      </c>
      <c r="AG41">
        <f>ROUND((AP41),6)</f>
        <v>0</v>
      </c>
      <c r="AH41">
        <f t="shared" si="63"/>
        <v>0.28000000000000003</v>
      </c>
      <c r="AI41">
        <f t="shared" si="63"/>
        <v>0</v>
      </c>
      <c r="AJ41">
        <f>(AS41)</f>
        <v>0</v>
      </c>
      <c r="AK41">
        <v>79.010000000000005</v>
      </c>
      <c r="AL41">
        <v>0.31</v>
      </c>
      <c r="AM41">
        <v>0</v>
      </c>
      <c r="AN41">
        <v>0</v>
      </c>
      <c r="AO41">
        <v>78.7</v>
      </c>
      <c r="AP41">
        <v>0</v>
      </c>
      <c r="AQ41">
        <v>0.14000000000000001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60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>(P41+Q41+S41)</f>
        <v>316.04000000000002</v>
      </c>
      <c r="CQ41">
        <f>(AC41*BC41*AW41)</f>
        <v>0.62</v>
      </c>
      <c r="CR41">
        <f>(((((ET41*2))*BB41-((EU41*2))*BS41)+AE41*BS41)*AV41)</f>
        <v>0</v>
      </c>
      <c r="CS41">
        <f>(AE41*BS41*AV41)</f>
        <v>0</v>
      </c>
      <c r="CT41">
        <f>(AF41*BA41*AV41)</f>
        <v>157.4</v>
      </c>
      <c r="CU41">
        <f>AG41</f>
        <v>0</v>
      </c>
      <c r="CV41">
        <f>(AH41*AV41)</f>
        <v>0.28000000000000003</v>
      </c>
      <c r="CW41">
        <f t="shared" si="64"/>
        <v>0</v>
      </c>
      <c r="CX41">
        <f t="shared" si="64"/>
        <v>0</v>
      </c>
      <c r="CY41">
        <f>((S41*BZ41)/100)</f>
        <v>220.36</v>
      </c>
      <c r="CZ41">
        <f>((S41*CA41)/100)</f>
        <v>31.48</v>
      </c>
      <c r="DC41" t="s">
        <v>3</v>
      </c>
      <c r="DD41" t="s">
        <v>56</v>
      </c>
      <c r="DE41" t="s">
        <v>56</v>
      </c>
      <c r="DF41" t="s">
        <v>56</v>
      </c>
      <c r="DG41" t="s">
        <v>56</v>
      </c>
      <c r="DH41" t="s">
        <v>3</v>
      </c>
      <c r="DI41" t="s">
        <v>56</v>
      </c>
      <c r="DJ41" t="s">
        <v>56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16987630</v>
      </c>
      <c r="DV41" t="s">
        <v>35</v>
      </c>
      <c r="DW41" t="s">
        <v>35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1441815344</v>
      </c>
      <c r="EF41">
        <v>1</v>
      </c>
      <c r="EG41" t="s">
        <v>20</v>
      </c>
      <c r="EH41">
        <v>0</v>
      </c>
      <c r="EI41" t="s">
        <v>3</v>
      </c>
      <c r="EJ41">
        <v>4</v>
      </c>
      <c r="EK41">
        <v>0</v>
      </c>
      <c r="EL41" t="s">
        <v>21</v>
      </c>
      <c r="EM41" t="s">
        <v>22</v>
      </c>
      <c r="EO41" t="s">
        <v>3</v>
      </c>
      <c r="EQ41">
        <v>0</v>
      </c>
      <c r="ER41">
        <v>79.010000000000005</v>
      </c>
      <c r="ES41">
        <v>0.31</v>
      </c>
      <c r="ET41">
        <v>0</v>
      </c>
      <c r="EU41">
        <v>0</v>
      </c>
      <c r="EV41">
        <v>78.7</v>
      </c>
      <c r="EW41">
        <v>0.14000000000000001</v>
      </c>
      <c r="EX41">
        <v>0</v>
      </c>
      <c r="EY41">
        <v>0</v>
      </c>
      <c r="FQ41">
        <v>0</v>
      </c>
      <c r="FR41">
        <f>ROUND(IF(BI41=3,GM41,0),2)</f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647212500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>ROUND(IF(AND(BH41=3,BI41=3,FS41&lt;&gt;0),P41,0),2)</f>
        <v>0</v>
      </c>
      <c r="GM41">
        <f>ROUND(O41+X41+Y41+GK41,2)+GX41</f>
        <v>567.88</v>
      </c>
      <c r="GN41">
        <f>IF(OR(BI41=0,BI41=1),GM41-GX41,0)</f>
        <v>0</v>
      </c>
      <c r="GO41">
        <f>IF(BI41=2,GM41-GX41,0)</f>
        <v>0</v>
      </c>
      <c r="GP41">
        <f>IF(BI41=4,GM41-GX41,0)</f>
        <v>567.88</v>
      </c>
      <c r="GR41">
        <v>0</v>
      </c>
      <c r="GS41">
        <v>3</v>
      </c>
      <c r="GT41">
        <v>0</v>
      </c>
      <c r="GU41" t="s">
        <v>3</v>
      </c>
      <c r="GV41">
        <f>ROUND((GT41),6)</f>
        <v>0</v>
      </c>
      <c r="GW41">
        <v>1</v>
      </c>
      <c r="GX41">
        <f>ROUND(HC41*I41,2)</f>
        <v>0</v>
      </c>
      <c r="HA41">
        <v>0</v>
      </c>
      <c r="HB41">
        <v>0</v>
      </c>
      <c r="HC41">
        <f>GV41*GW41</f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17</v>
      </c>
      <c r="B42">
        <v>1</v>
      </c>
      <c r="D42">
        <f>ROW(EtalonRes!A29)</f>
        <v>29</v>
      </c>
      <c r="E42" t="s">
        <v>61</v>
      </c>
      <c r="F42" t="s">
        <v>62</v>
      </c>
      <c r="G42" t="s">
        <v>63</v>
      </c>
      <c r="H42" t="s">
        <v>35</v>
      </c>
      <c r="I42">
        <v>2</v>
      </c>
      <c r="J42">
        <v>0</v>
      </c>
      <c r="K42">
        <v>2</v>
      </c>
      <c r="O42">
        <f>ROUND(CP42,2)</f>
        <v>3262.96</v>
      </c>
      <c r="P42">
        <f>ROUND(CQ42*I42,2)</f>
        <v>0</v>
      </c>
      <c r="Q42">
        <f>ROUND(CR42*I42,2)</f>
        <v>0</v>
      </c>
      <c r="R42">
        <f>ROUND(CS42*I42,2)</f>
        <v>0</v>
      </c>
      <c r="S42">
        <f>ROUND(CT42*I42,2)</f>
        <v>3262.96</v>
      </c>
      <c r="T42">
        <f>ROUND(CU42*I42,2)</f>
        <v>0</v>
      </c>
      <c r="U42">
        <f>CV42*I42</f>
        <v>4.24</v>
      </c>
      <c r="V42">
        <f>CW42*I42</f>
        <v>0</v>
      </c>
      <c r="W42">
        <f>ROUND(CX42*I42,2)</f>
        <v>0</v>
      </c>
      <c r="X42">
        <f t="shared" si="61"/>
        <v>2284.0700000000002</v>
      </c>
      <c r="Y42">
        <f t="shared" si="61"/>
        <v>326.3</v>
      </c>
      <c r="AA42">
        <v>1472364219</v>
      </c>
      <c r="AB42">
        <f>ROUND((AC42+AD42+AF42),6)</f>
        <v>1631.48</v>
      </c>
      <c r="AC42">
        <f>ROUND(((ES42*2)),6)</f>
        <v>0</v>
      </c>
      <c r="AD42">
        <f>ROUND(((((ET42*2))-((EU42*2)))+AE42),6)</f>
        <v>0</v>
      </c>
      <c r="AE42">
        <f t="shared" si="62"/>
        <v>0</v>
      </c>
      <c r="AF42">
        <f t="shared" si="62"/>
        <v>1631.48</v>
      </c>
      <c r="AG42">
        <f>ROUND((AP42),6)</f>
        <v>0</v>
      </c>
      <c r="AH42">
        <f t="shared" si="63"/>
        <v>2.12</v>
      </c>
      <c r="AI42">
        <f t="shared" si="63"/>
        <v>0</v>
      </c>
      <c r="AJ42">
        <f>(AS42)</f>
        <v>0</v>
      </c>
      <c r="AK42">
        <v>815.74</v>
      </c>
      <c r="AL42">
        <v>0</v>
      </c>
      <c r="AM42">
        <v>0</v>
      </c>
      <c r="AN42">
        <v>0</v>
      </c>
      <c r="AO42">
        <v>815.74</v>
      </c>
      <c r="AP42">
        <v>0</v>
      </c>
      <c r="AQ42">
        <v>1.06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64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>(P42+Q42+S42)</f>
        <v>3262.96</v>
      </c>
      <c r="CQ42">
        <f>(AC42*BC42*AW42)</f>
        <v>0</v>
      </c>
      <c r="CR42">
        <f>(((((ET42*2))*BB42-((EU42*2))*BS42)+AE42*BS42)*AV42)</f>
        <v>0</v>
      </c>
      <c r="CS42">
        <f>(AE42*BS42*AV42)</f>
        <v>0</v>
      </c>
      <c r="CT42">
        <f>(AF42*BA42*AV42)</f>
        <v>1631.48</v>
      </c>
      <c r="CU42">
        <f>AG42</f>
        <v>0</v>
      </c>
      <c r="CV42">
        <f>(AH42*AV42)</f>
        <v>2.12</v>
      </c>
      <c r="CW42">
        <f t="shared" si="64"/>
        <v>0</v>
      </c>
      <c r="CX42">
        <f t="shared" si="64"/>
        <v>0</v>
      </c>
      <c r="CY42">
        <f>((S42*BZ42)/100)</f>
        <v>2284.0720000000001</v>
      </c>
      <c r="CZ42">
        <f>((S42*CA42)/100)</f>
        <v>326.29599999999999</v>
      </c>
      <c r="DC42" t="s">
        <v>3</v>
      </c>
      <c r="DD42" t="s">
        <v>56</v>
      </c>
      <c r="DE42" t="s">
        <v>56</v>
      </c>
      <c r="DF42" t="s">
        <v>56</v>
      </c>
      <c r="DG42" t="s">
        <v>56</v>
      </c>
      <c r="DH42" t="s">
        <v>3</v>
      </c>
      <c r="DI42" t="s">
        <v>56</v>
      </c>
      <c r="DJ42" t="s">
        <v>56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16987630</v>
      </c>
      <c r="DV42" t="s">
        <v>35</v>
      </c>
      <c r="DW42" t="s">
        <v>35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1441815344</v>
      </c>
      <c r="EF42">
        <v>1</v>
      </c>
      <c r="EG42" t="s">
        <v>20</v>
      </c>
      <c r="EH42">
        <v>0</v>
      </c>
      <c r="EI42" t="s">
        <v>3</v>
      </c>
      <c r="EJ42">
        <v>4</v>
      </c>
      <c r="EK42">
        <v>0</v>
      </c>
      <c r="EL42" t="s">
        <v>21</v>
      </c>
      <c r="EM42" t="s">
        <v>22</v>
      </c>
      <c r="EO42" t="s">
        <v>3</v>
      </c>
      <c r="EQ42">
        <v>0</v>
      </c>
      <c r="ER42">
        <v>815.74</v>
      </c>
      <c r="ES42">
        <v>0</v>
      </c>
      <c r="ET42">
        <v>0</v>
      </c>
      <c r="EU42">
        <v>0</v>
      </c>
      <c r="EV42">
        <v>815.74</v>
      </c>
      <c r="EW42">
        <v>1.06</v>
      </c>
      <c r="EX42">
        <v>0</v>
      </c>
      <c r="EY42">
        <v>0</v>
      </c>
      <c r="FQ42">
        <v>0</v>
      </c>
      <c r="FR42">
        <f>ROUND(IF(BI42=3,GM42,0),2)</f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-1305531622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>ROUND(IF(AND(BH42=3,BI42=3,FS42&lt;&gt;0),P42,0),2)</f>
        <v>0</v>
      </c>
      <c r="GM42">
        <f>ROUND(O42+X42+Y42+GK42,2)+GX42</f>
        <v>5873.33</v>
      </c>
      <c r="GN42">
        <f>IF(OR(BI42=0,BI42=1),GM42-GX42,0)</f>
        <v>0</v>
      </c>
      <c r="GO42">
        <f>IF(BI42=2,GM42-GX42,0)</f>
        <v>0</v>
      </c>
      <c r="GP42">
        <f>IF(BI42=4,GM42-GX42,0)</f>
        <v>5873.33</v>
      </c>
      <c r="GR42">
        <v>0</v>
      </c>
      <c r="GS42">
        <v>3</v>
      </c>
      <c r="GT42">
        <v>0</v>
      </c>
      <c r="GU42" t="s">
        <v>3</v>
      </c>
      <c r="GV42">
        <f>ROUND((GT42),6)</f>
        <v>0</v>
      </c>
      <c r="GW42">
        <v>1</v>
      </c>
      <c r="GX42">
        <f>ROUND(HC42*I42,2)</f>
        <v>0</v>
      </c>
      <c r="HA42">
        <v>0</v>
      </c>
      <c r="HB42">
        <v>0</v>
      </c>
      <c r="HC42">
        <f>GV42*GW42</f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17</v>
      </c>
      <c r="B43">
        <v>1</v>
      </c>
      <c r="D43">
        <f>ROW(EtalonRes!A31)</f>
        <v>31</v>
      </c>
      <c r="E43" t="s">
        <v>65</v>
      </c>
      <c r="F43" t="s">
        <v>66</v>
      </c>
      <c r="G43" t="s">
        <v>67</v>
      </c>
      <c r="H43" t="s">
        <v>35</v>
      </c>
      <c r="I43">
        <v>2</v>
      </c>
      <c r="J43">
        <v>0</v>
      </c>
      <c r="K43">
        <v>2</v>
      </c>
      <c r="O43">
        <f>ROUND(CP43,2)</f>
        <v>1523.42</v>
      </c>
      <c r="P43">
        <f>ROUND(CQ43*I43,2)</f>
        <v>4.4000000000000004</v>
      </c>
      <c r="Q43">
        <f>ROUND(CR43*I43,2)</f>
        <v>0</v>
      </c>
      <c r="R43">
        <f>ROUND(CS43*I43,2)</f>
        <v>0</v>
      </c>
      <c r="S43">
        <f>ROUND(CT43*I43,2)</f>
        <v>1519.02</v>
      </c>
      <c r="T43">
        <f>ROUND(CU43*I43,2)</f>
        <v>0</v>
      </c>
      <c r="U43">
        <f>CV43*I43</f>
        <v>2.46</v>
      </c>
      <c r="V43">
        <f>CW43*I43</f>
        <v>0</v>
      </c>
      <c r="W43">
        <f>ROUND(CX43*I43,2)</f>
        <v>0</v>
      </c>
      <c r="X43">
        <f t="shared" si="61"/>
        <v>1063.31</v>
      </c>
      <c r="Y43">
        <f t="shared" si="61"/>
        <v>151.9</v>
      </c>
      <c r="AA43">
        <v>1472364219</v>
      </c>
      <c r="AB43">
        <f>ROUND((AC43+AD43+AF43),6)</f>
        <v>761.71</v>
      </c>
      <c r="AC43">
        <f>ROUND((ES43),6)</f>
        <v>2.2000000000000002</v>
      </c>
      <c r="AD43">
        <f>ROUND((((ET43)-(EU43))+AE43),6)</f>
        <v>0</v>
      </c>
      <c r="AE43">
        <f>ROUND((EU43),6)</f>
        <v>0</v>
      </c>
      <c r="AF43">
        <f>ROUND((EV43),6)</f>
        <v>759.51</v>
      </c>
      <c r="AG43">
        <f>ROUND((AP43),6)</f>
        <v>0</v>
      </c>
      <c r="AH43">
        <f>(EW43)</f>
        <v>1.23</v>
      </c>
      <c r="AI43">
        <f>(EX43)</f>
        <v>0</v>
      </c>
      <c r="AJ43">
        <f>(AS43)</f>
        <v>0</v>
      </c>
      <c r="AK43">
        <v>761.71</v>
      </c>
      <c r="AL43">
        <v>2.2000000000000002</v>
      </c>
      <c r="AM43">
        <v>0</v>
      </c>
      <c r="AN43">
        <v>0</v>
      </c>
      <c r="AO43">
        <v>759.51</v>
      </c>
      <c r="AP43">
        <v>0</v>
      </c>
      <c r="AQ43">
        <v>1.23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68</v>
      </c>
      <c r="BM43">
        <v>0</v>
      </c>
      <c r="BN43">
        <v>0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>(P43+Q43+S43)</f>
        <v>1523.42</v>
      </c>
      <c r="CQ43">
        <f>(AC43*BC43*AW43)</f>
        <v>2.2000000000000002</v>
      </c>
      <c r="CR43">
        <f>((((ET43)*BB43-(EU43)*BS43)+AE43*BS43)*AV43)</f>
        <v>0</v>
      </c>
      <c r="CS43">
        <f>(AE43*BS43*AV43)</f>
        <v>0</v>
      </c>
      <c r="CT43">
        <f>(AF43*BA43*AV43)</f>
        <v>759.51</v>
      </c>
      <c r="CU43">
        <f>AG43</f>
        <v>0</v>
      </c>
      <c r="CV43">
        <f>(AH43*AV43)</f>
        <v>1.23</v>
      </c>
      <c r="CW43">
        <f t="shared" si="64"/>
        <v>0</v>
      </c>
      <c r="CX43">
        <f t="shared" si="64"/>
        <v>0</v>
      </c>
      <c r="CY43">
        <f>((S43*BZ43)/100)</f>
        <v>1063.3139999999999</v>
      </c>
      <c r="CZ43">
        <f>((S43*CA43)/100)</f>
        <v>151.90200000000002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16987630</v>
      </c>
      <c r="DV43" t="s">
        <v>35</v>
      </c>
      <c r="DW43" t="s">
        <v>35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1441815344</v>
      </c>
      <c r="EF43">
        <v>1</v>
      </c>
      <c r="EG43" t="s">
        <v>20</v>
      </c>
      <c r="EH43">
        <v>0</v>
      </c>
      <c r="EI43" t="s">
        <v>3</v>
      </c>
      <c r="EJ43">
        <v>4</v>
      </c>
      <c r="EK43">
        <v>0</v>
      </c>
      <c r="EL43" t="s">
        <v>21</v>
      </c>
      <c r="EM43" t="s">
        <v>22</v>
      </c>
      <c r="EO43" t="s">
        <v>3</v>
      </c>
      <c r="EQ43">
        <v>0</v>
      </c>
      <c r="ER43">
        <v>761.71</v>
      </c>
      <c r="ES43">
        <v>2.2000000000000002</v>
      </c>
      <c r="ET43">
        <v>0</v>
      </c>
      <c r="EU43">
        <v>0</v>
      </c>
      <c r="EV43">
        <v>759.51</v>
      </c>
      <c r="EW43">
        <v>1.23</v>
      </c>
      <c r="EX43">
        <v>0</v>
      </c>
      <c r="EY43">
        <v>0</v>
      </c>
      <c r="FQ43">
        <v>0</v>
      </c>
      <c r="FR43">
        <f>ROUND(IF(BI43=3,GM43,0),2)</f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1013083232</v>
      </c>
      <c r="GG43">
        <v>2</v>
      </c>
      <c r="GH43">
        <v>1</v>
      </c>
      <c r="GI43">
        <v>-2</v>
      </c>
      <c r="GJ43">
        <v>0</v>
      </c>
      <c r="GK43">
        <f>ROUND(R43*(R12)/100,2)</f>
        <v>0</v>
      </c>
      <c r="GL43">
        <f>ROUND(IF(AND(BH43=3,BI43=3,FS43&lt;&gt;0),P43,0),2)</f>
        <v>0</v>
      </c>
      <c r="GM43">
        <f>ROUND(O43+X43+Y43+GK43,2)+GX43</f>
        <v>2738.63</v>
      </c>
      <c r="GN43">
        <f>IF(OR(BI43=0,BI43=1),GM43-GX43,0)</f>
        <v>0</v>
      </c>
      <c r="GO43">
        <f>IF(BI43=2,GM43-GX43,0)</f>
        <v>0</v>
      </c>
      <c r="GP43">
        <f>IF(BI43=4,GM43-GX43,0)</f>
        <v>2738.63</v>
      </c>
      <c r="GR43">
        <v>0</v>
      </c>
      <c r="GS43">
        <v>3</v>
      </c>
      <c r="GT43">
        <v>0</v>
      </c>
      <c r="GU43" t="s">
        <v>3</v>
      </c>
      <c r="GV43">
        <f>ROUND((GT43),6)</f>
        <v>0</v>
      </c>
      <c r="GW43">
        <v>1</v>
      </c>
      <c r="GX43">
        <f>ROUND(HC43*I43,2)</f>
        <v>0</v>
      </c>
      <c r="HA43">
        <v>0</v>
      </c>
      <c r="HB43">
        <v>0</v>
      </c>
      <c r="HC43">
        <f>GV43*GW43</f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5" spans="1:245" x14ac:dyDescent="0.2">
      <c r="A45" s="2">
        <v>51</v>
      </c>
      <c r="B45" s="2">
        <f>B28</f>
        <v>1</v>
      </c>
      <c r="C45" s="2">
        <f>A28</f>
        <v>5</v>
      </c>
      <c r="D45" s="2">
        <f>ROW(A28)</f>
        <v>28</v>
      </c>
      <c r="E45" s="2"/>
      <c r="F45" s="2" t="str">
        <f>IF(F28&lt;&gt;"",F28,"")</f>
        <v>Новый подраздел</v>
      </c>
      <c r="G45" s="2" t="str">
        <f>IF(G28&lt;&gt;"",G28,"")</f>
        <v>Сантехника</v>
      </c>
      <c r="H45" s="2">
        <v>0</v>
      </c>
      <c r="I45" s="2"/>
      <c r="J45" s="2"/>
      <c r="K45" s="2"/>
      <c r="L45" s="2"/>
      <c r="M45" s="2"/>
      <c r="N45" s="2"/>
      <c r="O45" s="2">
        <f t="shared" ref="O45:T45" si="65">ROUND(AB45,2)</f>
        <v>30377.45</v>
      </c>
      <c r="P45" s="2">
        <f t="shared" si="65"/>
        <v>2167.9899999999998</v>
      </c>
      <c r="Q45" s="2">
        <f t="shared" si="65"/>
        <v>3139.98</v>
      </c>
      <c r="R45" s="2">
        <f t="shared" si="65"/>
        <v>1987.88</v>
      </c>
      <c r="S45" s="2">
        <f t="shared" si="65"/>
        <v>25069.48</v>
      </c>
      <c r="T45" s="2">
        <f t="shared" si="65"/>
        <v>0</v>
      </c>
      <c r="U45" s="2">
        <f>AH45</f>
        <v>40.926000000000009</v>
      </c>
      <c r="V45" s="2">
        <f>AI45</f>
        <v>0</v>
      </c>
      <c r="W45" s="2">
        <f>ROUND(AJ45,2)</f>
        <v>0</v>
      </c>
      <c r="X45" s="2">
        <f>ROUND(AK45,2)</f>
        <v>17548.63</v>
      </c>
      <c r="Y45" s="2">
        <f>ROUND(AL45,2)</f>
        <v>2506.94</v>
      </c>
      <c r="Z45" s="2"/>
      <c r="AA45" s="2"/>
      <c r="AB45" s="2">
        <f>ROUND(SUMIF(AA32:AA43,"=1472364219",O32:O43),2)</f>
        <v>30377.45</v>
      </c>
      <c r="AC45" s="2">
        <f>ROUND(SUMIF(AA32:AA43,"=1472364219",P32:P43),2)</f>
        <v>2167.9899999999998</v>
      </c>
      <c r="AD45" s="2">
        <f>ROUND(SUMIF(AA32:AA43,"=1472364219",Q32:Q43),2)</f>
        <v>3139.98</v>
      </c>
      <c r="AE45" s="2">
        <f>ROUND(SUMIF(AA32:AA43,"=1472364219",R32:R43),2)</f>
        <v>1987.88</v>
      </c>
      <c r="AF45" s="2">
        <f>ROUND(SUMIF(AA32:AA43,"=1472364219",S32:S43),2)</f>
        <v>25069.48</v>
      </c>
      <c r="AG45" s="2">
        <f>ROUND(SUMIF(AA32:AA43,"=1472364219",T32:T43),2)</f>
        <v>0</v>
      </c>
      <c r="AH45" s="2">
        <f>SUMIF(AA32:AA43,"=1472364219",U32:U43)</f>
        <v>40.926000000000009</v>
      </c>
      <c r="AI45" s="2">
        <f>SUMIF(AA32:AA43,"=1472364219",V32:V43)</f>
        <v>0</v>
      </c>
      <c r="AJ45" s="2">
        <f>ROUND(SUMIF(AA32:AA43,"=1472364219",W32:W43),2)</f>
        <v>0</v>
      </c>
      <c r="AK45" s="2">
        <f>ROUND(SUMIF(AA32:AA43,"=1472364219",X32:X43),2)</f>
        <v>17548.63</v>
      </c>
      <c r="AL45" s="2">
        <f>ROUND(SUMIF(AA32:AA43,"=1472364219",Y32:Y43),2)</f>
        <v>2506.94</v>
      </c>
      <c r="AM45" s="2"/>
      <c r="AN45" s="2"/>
      <c r="AO45" s="2">
        <f t="shared" ref="AO45:BD45" si="66">ROUND(BX45,2)</f>
        <v>0</v>
      </c>
      <c r="AP45" s="2">
        <f t="shared" si="66"/>
        <v>0</v>
      </c>
      <c r="AQ45" s="2">
        <f t="shared" si="66"/>
        <v>0</v>
      </c>
      <c r="AR45" s="2">
        <f t="shared" si="66"/>
        <v>52579.92</v>
      </c>
      <c r="AS45" s="2">
        <f t="shared" si="66"/>
        <v>0</v>
      </c>
      <c r="AT45" s="2">
        <f t="shared" si="66"/>
        <v>0</v>
      </c>
      <c r="AU45" s="2">
        <f t="shared" si="66"/>
        <v>52579.92</v>
      </c>
      <c r="AV45" s="2">
        <f t="shared" si="66"/>
        <v>2167.9899999999998</v>
      </c>
      <c r="AW45" s="2">
        <f t="shared" si="66"/>
        <v>2167.9899999999998</v>
      </c>
      <c r="AX45" s="2">
        <f t="shared" si="66"/>
        <v>0</v>
      </c>
      <c r="AY45" s="2">
        <f t="shared" si="66"/>
        <v>2167.9899999999998</v>
      </c>
      <c r="AZ45" s="2">
        <f t="shared" si="66"/>
        <v>0</v>
      </c>
      <c r="BA45" s="2">
        <f t="shared" si="66"/>
        <v>0</v>
      </c>
      <c r="BB45" s="2">
        <f t="shared" si="66"/>
        <v>0</v>
      </c>
      <c r="BC45" s="2">
        <f t="shared" si="66"/>
        <v>0</v>
      </c>
      <c r="BD45" s="2">
        <f t="shared" si="66"/>
        <v>0</v>
      </c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>
        <f>ROUND(SUMIF(AA32:AA43,"=1472364219",FQ32:FQ43),2)</f>
        <v>0</v>
      </c>
      <c r="BY45" s="2">
        <f>ROUND(SUMIF(AA32:AA43,"=1472364219",FR32:FR43),2)</f>
        <v>0</v>
      </c>
      <c r="BZ45" s="2">
        <f>ROUND(SUMIF(AA32:AA43,"=1472364219",GL32:GL43),2)</f>
        <v>0</v>
      </c>
      <c r="CA45" s="2">
        <f>ROUND(SUMIF(AA32:AA43,"=1472364219",GM32:GM43),2)</f>
        <v>52579.92</v>
      </c>
      <c r="CB45" s="2">
        <f>ROUND(SUMIF(AA32:AA43,"=1472364219",GN32:GN43),2)</f>
        <v>0</v>
      </c>
      <c r="CC45" s="2">
        <f>ROUND(SUMIF(AA32:AA43,"=1472364219",GO32:GO43),2)</f>
        <v>0</v>
      </c>
      <c r="CD45" s="2">
        <f>ROUND(SUMIF(AA32:AA43,"=1472364219",GP32:GP43),2)</f>
        <v>52579.92</v>
      </c>
      <c r="CE45" s="2">
        <f>AC45-BX45</f>
        <v>2167.9899999999998</v>
      </c>
      <c r="CF45" s="2">
        <f>AC45-BY45</f>
        <v>2167.9899999999998</v>
      </c>
      <c r="CG45" s="2">
        <f>BX45-BZ45</f>
        <v>0</v>
      </c>
      <c r="CH45" s="2">
        <f>AC45-BX45-BY45+BZ45</f>
        <v>2167.9899999999998</v>
      </c>
      <c r="CI45" s="2">
        <f>BY45-BZ45</f>
        <v>0</v>
      </c>
      <c r="CJ45" s="2">
        <f>ROUND(SUMIF(AA32:AA43,"=1472364219",GX32:GX43),2)</f>
        <v>0</v>
      </c>
      <c r="CK45" s="2">
        <f>ROUND(SUMIF(AA32:AA43,"=1472364219",GY32:GY43),2)</f>
        <v>0</v>
      </c>
      <c r="CL45" s="2">
        <f>ROUND(SUMIF(AA32:AA43,"=1472364219",GZ32:GZ43),2)</f>
        <v>0</v>
      </c>
      <c r="CM45" s="2">
        <f>ROUND(SUMIF(AA32:AA43,"=1472364219",HD32:HD43),2)</f>
        <v>0</v>
      </c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>
        <v>0</v>
      </c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201</v>
      </c>
      <c r="F47" s="4">
        <f>ROUND(Source!O45,O47)</f>
        <v>30377.45</v>
      </c>
      <c r="G47" s="4" t="s">
        <v>69</v>
      </c>
      <c r="H47" s="4" t="s">
        <v>70</v>
      </c>
      <c r="I47" s="4"/>
      <c r="J47" s="4"/>
      <c r="K47" s="4">
        <v>201</v>
      </c>
      <c r="L47" s="4">
        <v>1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202</v>
      </c>
      <c r="F48" s="4">
        <f>ROUND(Source!P45,O48)</f>
        <v>2167.9899999999998</v>
      </c>
      <c r="G48" s="4" t="s">
        <v>71</v>
      </c>
      <c r="H48" s="4" t="s">
        <v>72</v>
      </c>
      <c r="I48" s="4"/>
      <c r="J48" s="4"/>
      <c r="K48" s="4">
        <v>202</v>
      </c>
      <c r="L48" s="4">
        <v>2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222</v>
      </c>
      <c r="F49" s="4">
        <f>ROUND(Source!AO45,O49)</f>
        <v>0</v>
      </c>
      <c r="G49" s="4" t="s">
        <v>73</v>
      </c>
      <c r="H49" s="4" t="s">
        <v>74</v>
      </c>
      <c r="I49" s="4"/>
      <c r="J49" s="4"/>
      <c r="K49" s="4">
        <v>222</v>
      </c>
      <c r="L49" s="4">
        <v>3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225</v>
      </c>
      <c r="F50" s="4">
        <f>ROUND(Source!AV45,O50)</f>
        <v>2167.9899999999998</v>
      </c>
      <c r="G50" s="4" t="s">
        <v>75</v>
      </c>
      <c r="H50" s="4" t="s">
        <v>76</v>
      </c>
      <c r="I50" s="4"/>
      <c r="J50" s="4"/>
      <c r="K50" s="4">
        <v>225</v>
      </c>
      <c r="L50" s="4">
        <v>4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226</v>
      </c>
      <c r="F51" s="4">
        <f>ROUND(Source!AW45,O51)</f>
        <v>2167.9899999999998</v>
      </c>
      <c r="G51" s="4" t="s">
        <v>77</v>
      </c>
      <c r="H51" s="4" t="s">
        <v>78</v>
      </c>
      <c r="I51" s="4"/>
      <c r="J51" s="4"/>
      <c r="K51" s="4">
        <v>226</v>
      </c>
      <c r="L51" s="4">
        <v>5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227</v>
      </c>
      <c r="F52" s="4">
        <f>ROUND(Source!AX45,O52)</f>
        <v>0</v>
      </c>
      <c r="G52" s="4" t="s">
        <v>79</v>
      </c>
      <c r="H52" s="4" t="s">
        <v>80</v>
      </c>
      <c r="I52" s="4"/>
      <c r="J52" s="4"/>
      <c r="K52" s="4">
        <v>227</v>
      </c>
      <c r="L52" s="4">
        <v>6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228</v>
      </c>
      <c r="F53" s="4">
        <f>ROUND(Source!AY45,O53)</f>
        <v>2167.9899999999998</v>
      </c>
      <c r="G53" s="4" t="s">
        <v>81</v>
      </c>
      <c r="H53" s="4" t="s">
        <v>82</v>
      </c>
      <c r="I53" s="4"/>
      <c r="J53" s="4"/>
      <c r="K53" s="4">
        <v>228</v>
      </c>
      <c r="L53" s="4">
        <v>7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216</v>
      </c>
      <c r="F54" s="4">
        <f>ROUND(Source!AP45,O54)</f>
        <v>0</v>
      </c>
      <c r="G54" s="4" t="s">
        <v>83</v>
      </c>
      <c r="H54" s="4" t="s">
        <v>84</v>
      </c>
      <c r="I54" s="4"/>
      <c r="J54" s="4"/>
      <c r="K54" s="4">
        <v>216</v>
      </c>
      <c r="L54" s="4">
        <v>8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223</v>
      </c>
      <c r="F55" s="4">
        <f>ROUND(Source!AQ45,O55)</f>
        <v>0</v>
      </c>
      <c r="G55" s="4" t="s">
        <v>85</v>
      </c>
      <c r="H55" s="4" t="s">
        <v>86</v>
      </c>
      <c r="I55" s="4"/>
      <c r="J55" s="4"/>
      <c r="K55" s="4">
        <v>223</v>
      </c>
      <c r="L55" s="4">
        <v>9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229</v>
      </c>
      <c r="F56" s="4">
        <f>ROUND(Source!AZ45,O56)</f>
        <v>0</v>
      </c>
      <c r="G56" s="4" t="s">
        <v>87</v>
      </c>
      <c r="H56" s="4" t="s">
        <v>88</v>
      </c>
      <c r="I56" s="4"/>
      <c r="J56" s="4"/>
      <c r="K56" s="4">
        <v>229</v>
      </c>
      <c r="L56" s="4">
        <v>10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203</v>
      </c>
      <c r="F57" s="4">
        <f>ROUND(Source!Q45,O57)</f>
        <v>3139.98</v>
      </c>
      <c r="G57" s="4" t="s">
        <v>89</v>
      </c>
      <c r="H57" s="4" t="s">
        <v>90</v>
      </c>
      <c r="I57" s="4"/>
      <c r="J57" s="4"/>
      <c r="K57" s="4">
        <v>203</v>
      </c>
      <c r="L57" s="4">
        <v>11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231</v>
      </c>
      <c r="F58" s="4">
        <f>ROUND(Source!BB45,O58)</f>
        <v>0</v>
      </c>
      <c r="G58" s="4" t="s">
        <v>91</v>
      </c>
      <c r="H58" s="4" t="s">
        <v>92</v>
      </c>
      <c r="I58" s="4"/>
      <c r="J58" s="4"/>
      <c r="K58" s="4">
        <v>231</v>
      </c>
      <c r="L58" s="4">
        <v>12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204</v>
      </c>
      <c r="F59" s="4">
        <f>ROUND(Source!R45,O59)</f>
        <v>1987.88</v>
      </c>
      <c r="G59" s="4" t="s">
        <v>93</v>
      </c>
      <c r="H59" s="4" t="s">
        <v>94</v>
      </c>
      <c r="I59" s="4"/>
      <c r="J59" s="4"/>
      <c r="K59" s="4">
        <v>204</v>
      </c>
      <c r="L59" s="4">
        <v>13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205</v>
      </c>
      <c r="F60" s="4">
        <f>ROUND(Source!S45,O60)</f>
        <v>25069.48</v>
      </c>
      <c r="G60" s="4" t="s">
        <v>95</v>
      </c>
      <c r="H60" s="4" t="s">
        <v>96</v>
      </c>
      <c r="I60" s="4"/>
      <c r="J60" s="4"/>
      <c r="K60" s="4">
        <v>205</v>
      </c>
      <c r="L60" s="4">
        <v>14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232</v>
      </c>
      <c r="F61" s="4">
        <f>ROUND(Source!BC45,O61)</f>
        <v>0</v>
      </c>
      <c r="G61" s="4" t="s">
        <v>97</v>
      </c>
      <c r="H61" s="4" t="s">
        <v>98</v>
      </c>
      <c r="I61" s="4"/>
      <c r="J61" s="4"/>
      <c r="K61" s="4">
        <v>232</v>
      </c>
      <c r="L61" s="4">
        <v>15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214</v>
      </c>
      <c r="F62" s="4">
        <f>ROUND(Source!AS45,O62)</f>
        <v>0</v>
      </c>
      <c r="G62" s="4" t="s">
        <v>99</v>
      </c>
      <c r="H62" s="4" t="s">
        <v>100</v>
      </c>
      <c r="I62" s="4"/>
      <c r="J62" s="4"/>
      <c r="K62" s="4">
        <v>214</v>
      </c>
      <c r="L62" s="4">
        <v>16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215</v>
      </c>
      <c r="F63" s="4">
        <f>ROUND(Source!AT45,O63)</f>
        <v>0</v>
      </c>
      <c r="G63" s="4" t="s">
        <v>101</v>
      </c>
      <c r="H63" s="4" t="s">
        <v>102</v>
      </c>
      <c r="I63" s="4"/>
      <c r="J63" s="4"/>
      <c r="K63" s="4">
        <v>215</v>
      </c>
      <c r="L63" s="4">
        <v>17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217</v>
      </c>
      <c r="F64" s="4">
        <f>ROUND(Source!AU45,O64)</f>
        <v>52579.92</v>
      </c>
      <c r="G64" s="4" t="s">
        <v>103</v>
      </c>
      <c r="H64" s="4" t="s">
        <v>104</v>
      </c>
      <c r="I64" s="4"/>
      <c r="J64" s="4"/>
      <c r="K64" s="4">
        <v>217</v>
      </c>
      <c r="L64" s="4">
        <v>18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230</v>
      </c>
      <c r="F65" s="4">
        <f>ROUND(Source!BA45,O65)</f>
        <v>0</v>
      </c>
      <c r="G65" s="4" t="s">
        <v>105</v>
      </c>
      <c r="H65" s="4" t="s">
        <v>106</v>
      </c>
      <c r="I65" s="4"/>
      <c r="J65" s="4"/>
      <c r="K65" s="4">
        <v>230</v>
      </c>
      <c r="L65" s="4">
        <v>19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206</v>
      </c>
      <c r="F66" s="4">
        <f>ROUND(Source!T45,O66)</f>
        <v>0</v>
      </c>
      <c r="G66" s="4" t="s">
        <v>107</v>
      </c>
      <c r="H66" s="4" t="s">
        <v>108</v>
      </c>
      <c r="I66" s="4"/>
      <c r="J66" s="4"/>
      <c r="K66" s="4">
        <v>206</v>
      </c>
      <c r="L66" s="4">
        <v>20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207</v>
      </c>
      <c r="F67" s="4">
        <f>Source!U45</f>
        <v>40.926000000000009</v>
      </c>
      <c r="G67" s="4" t="s">
        <v>109</v>
      </c>
      <c r="H67" s="4" t="s">
        <v>110</v>
      </c>
      <c r="I67" s="4"/>
      <c r="J67" s="4"/>
      <c r="K67" s="4">
        <v>207</v>
      </c>
      <c r="L67" s="4">
        <v>21</v>
      </c>
      <c r="M67" s="4">
        <v>3</v>
      </c>
      <c r="N67" s="4" t="s">
        <v>3</v>
      </c>
      <c r="O67" s="4">
        <v>-1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208</v>
      </c>
      <c r="F68" s="4">
        <f>Source!V45</f>
        <v>0</v>
      </c>
      <c r="G68" s="4" t="s">
        <v>111</v>
      </c>
      <c r="H68" s="4" t="s">
        <v>112</v>
      </c>
      <c r="I68" s="4"/>
      <c r="J68" s="4"/>
      <c r="K68" s="4">
        <v>208</v>
      </c>
      <c r="L68" s="4">
        <v>22</v>
      </c>
      <c r="M68" s="4">
        <v>3</v>
      </c>
      <c r="N68" s="4" t="s">
        <v>3</v>
      </c>
      <c r="O68" s="4">
        <v>-1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x14ac:dyDescent="0.2">
      <c r="A69" s="4">
        <v>50</v>
      </c>
      <c r="B69" s="4">
        <v>0</v>
      </c>
      <c r="C69" s="4">
        <v>0</v>
      </c>
      <c r="D69" s="4">
        <v>1</v>
      </c>
      <c r="E69" s="4">
        <v>209</v>
      </c>
      <c r="F69" s="4">
        <f>ROUND(Source!W45,O69)</f>
        <v>0</v>
      </c>
      <c r="G69" s="4" t="s">
        <v>113</v>
      </c>
      <c r="H69" s="4" t="s">
        <v>114</v>
      </c>
      <c r="I69" s="4"/>
      <c r="J69" s="4"/>
      <c r="K69" s="4">
        <v>209</v>
      </c>
      <c r="L69" s="4">
        <v>23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233</v>
      </c>
      <c r="F70" s="4">
        <f>ROUND(Source!BD45,O70)</f>
        <v>0</v>
      </c>
      <c r="G70" s="4" t="s">
        <v>115</v>
      </c>
      <c r="H70" s="4" t="s">
        <v>116</v>
      </c>
      <c r="I70" s="4"/>
      <c r="J70" s="4"/>
      <c r="K70" s="4">
        <v>233</v>
      </c>
      <c r="L70" s="4">
        <v>24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210</v>
      </c>
      <c r="F71" s="4">
        <f>ROUND(Source!X45,O71)</f>
        <v>17548.63</v>
      </c>
      <c r="G71" s="4" t="s">
        <v>117</v>
      </c>
      <c r="H71" s="4" t="s">
        <v>118</v>
      </c>
      <c r="I71" s="4"/>
      <c r="J71" s="4"/>
      <c r="K71" s="4">
        <v>210</v>
      </c>
      <c r="L71" s="4">
        <v>25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45" x14ac:dyDescent="0.2">
      <c r="A72" s="4">
        <v>50</v>
      </c>
      <c r="B72" s="4">
        <v>0</v>
      </c>
      <c r="C72" s="4">
        <v>0</v>
      </c>
      <c r="D72" s="4">
        <v>1</v>
      </c>
      <c r="E72" s="4">
        <v>211</v>
      </c>
      <c r="F72" s="4">
        <f>ROUND(Source!Y45,O72)</f>
        <v>2506.94</v>
      </c>
      <c r="G72" s="4" t="s">
        <v>119</v>
      </c>
      <c r="H72" s="4" t="s">
        <v>120</v>
      </c>
      <c r="I72" s="4"/>
      <c r="J72" s="4"/>
      <c r="K72" s="4">
        <v>211</v>
      </c>
      <c r="L72" s="4">
        <v>26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45" x14ac:dyDescent="0.2">
      <c r="A73" s="4">
        <v>50</v>
      </c>
      <c r="B73" s="4">
        <v>0</v>
      </c>
      <c r="C73" s="4">
        <v>0</v>
      </c>
      <c r="D73" s="4">
        <v>1</v>
      </c>
      <c r="E73" s="4">
        <v>224</v>
      </c>
      <c r="F73" s="4">
        <f>ROUND(Source!AR45,O73)</f>
        <v>52579.92</v>
      </c>
      <c r="G73" s="4" t="s">
        <v>121</v>
      </c>
      <c r="H73" s="4" t="s">
        <v>122</v>
      </c>
      <c r="I73" s="4"/>
      <c r="J73" s="4"/>
      <c r="K73" s="4">
        <v>224</v>
      </c>
      <c r="L73" s="4">
        <v>27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5" spans="1:245" x14ac:dyDescent="0.2">
      <c r="A75" s="1">
        <v>5</v>
      </c>
      <c r="B75" s="1">
        <v>1</v>
      </c>
      <c r="C75" s="1"/>
      <c r="D75" s="1">
        <f>ROW(A85)</f>
        <v>85</v>
      </c>
      <c r="E75" s="1"/>
      <c r="F75" s="1" t="s">
        <v>13</v>
      </c>
      <c r="G75" s="1" t="s">
        <v>123</v>
      </c>
      <c r="H75" s="1" t="s">
        <v>3</v>
      </c>
      <c r="I75" s="1">
        <v>0</v>
      </c>
      <c r="J75" s="1"/>
      <c r="K75" s="1">
        <v>0</v>
      </c>
      <c r="L75" s="1"/>
      <c r="M75" s="1" t="s">
        <v>3</v>
      </c>
      <c r="N75" s="1"/>
      <c r="O75" s="1"/>
      <c r="P75" s="1"/>
      <c r="Q75" s="1"/>
      <c r="R75" s="1"/>
      <c r="S75" s="1">
        <v>0</v>
      </c>
      <c r="T75" s="1"/>
      <c r="U75" s="1" t="s">
        <v>3</v>
      </c>
      <c r="V75" s="1">
        <v>0</v>
      </c>
      <c r="W75" s="1"/>
      <c r="X75" s="1"/>
      <c r="Y75" s="1"/>
      <c r="Z75" s="1"/>
      <c r="AA75" s="1"/>
      <c r="AB75" s="1" t="s">
        <v>3</v>
      </c>
      <c r="AC75" s="1" t="s">
        <v>3</v>
      </c>
      <c r="AD75" s="1" t="s">
        <v>3</v>
      </c>
      <c r="AE75" s="1" t="s">
        <v>3</v>
      </c>
      <c r="AF75" s="1" t="s">
        <v>3</v>
      </c>
      <c r="AG75" s="1" t="s">
        <v>3</v>
      </c>
      <c r="AH75" s="1"/>
      <c r="AI75" s="1"/>
      <c r="AJ75" s="1"/>
      <c r="AK75" s="1"/>
      <c r="AL75" s="1"/>
      <c r="AM75" s="1"/>
      <c r="AN75" s="1"/>
      <c r="AO75" s="1"/>
      <c r="AP75" s="1" t="s">
        <v>3</v>
      </c>
      <c r="AQ75" s="1" t="s">
        <v>3</v>
      </c>
      <c r="AR75" s="1" t="s">
        <v>3</v>
      </c>
      <c r="AS75" s="1"/>
      <c r="AT75" s="1"/>
      <c r="AU75" s="1"/>
      <c r="AV75" s="1"/>
      <c r="AW75" s="1"/>
      <c r="AX75" s="1"/>
      <c r="AY75" s="1"/>
      <c r="AZ75" s="1" t="s">
        <v>3</v>
      </c>
      <c r="BA75" s="1"/>
      <c r="BB75" s="1" t="s">
        <v>3</v>
      </c>
      <c r="BC75" s="1" t="s">
        <v>3</v>
      </c>
      <c r="BD75" s="1" t="s">
        <v>3</v>
      </c>
      <c r="BE75" s="1" t="s">
        <v>3</v>
      </c>
      <c r="BF75" s="1" t="s">
        <v>3</v>
      </c>
      <c r="BG75" s="1" t="s">
        <v>3</v>
      </c>
      <c r="BH75" s="1" t="s">
        <v>3</v>
      </c>
      <c r="BI75" s="1" t="s">
        <v>3</v>
      </c>
      <c r="BJ75" s="1" t="s">
        <v>3</v>
      </c>
      <c r="BK75" s="1" t="s">
        <v>3</v>
      </c>
      <c r="BL75" s="1" t="s">
        <v>3</v>
      </c>
      <c r="BM75" s="1" t="s">
        <v>3</v>
      </c>
      <c r="BN75" s="1" t="s">
        <v>3</v>
      </c>
      <c r="BO75" s="1" t="s">
        <v>3</v>
      </c>
      <c r="BP75" s="1" t="s">
        <v>3</v>
      </c>
      <c r="BQ75" s="1"/>
      <c r="BR75" s="1"/>
      <c r="BS75" s="1"/>
      <c r="BT75" s="1"/>
      <c r="BU75" s="1"/>
      <c r="BV75" s="1"/>
      <c r="BW75" s="1"/>
      <c r="BX75" s="1">
        <v>0</v>
      </c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>
        <v>0</v>
      </c>
    </row>
    <row r="77" spans="1:245" x14ac:dyDescent="0.2">
      <c r="A77" s="2">
        <v>52</v>
      </c>
      <c r="B77" s="2">
        <f t="shared" ref="B77:G77" si="67">B85</f>
        <v>1</v>
      </c>
      <c r="C77" s="2">
        <f t="shared" si="67"/>
        <v>5</v>
      </c>
      <c r="D77" s="2">
        <f t="shared" si="67"/>
        <v>75</v>
      </c>
      <c r="E77" s="2">
        <f t="shared" si="67"/>
        <v>0</v>
      </c>
      <c r="F77" s="2" t="str">
        <f t="shared" si="67"/>
        <v>Новый подраздел</v>
      </c>
      <c r="G77" s="2" t="str">
        <f t="shared" si="67"/>
        <v>Водопровод</v>
      </c>
      <c r="H77" s="2"/>
      <c r="I77" s="2"/>
      <c r="J77" s="2"/>
      <c r="K77" s="2"/>
      <c r="L77" s="2"/>
      <c r="M77" s="2"/>
      <c r="N77" s="2"/>
      <c r="O77" s="2">
        <f t="shared" ref="O77:AT77" si="68">O85</f>
        <v>2074.5100000000002</v>
      </c>
      <c r="P77" s="2">
        <f t="shared" si="68"/>
        <v>0</v>
      </c>
      <c r="Q77" s="2">
        <f t="shared" si="68"/>
        <v>78.180000000000007</v>
      </c>
      <c r="R77" s="2">
        <f t="shared" si="68"/>
        <v>49.57</v>
      </c>
      <c r="S77" s="2">
        <f t="shared" si="68"/>
        <v>1996.33</v>
      </c>
      <c r="T77" s="2">
        <f t="shared" si="68"/>
        <v>0</v>
      </c>
      <c r="U77" s="2">
        <f t="shared" si="68"/>
        <v>2.7100000000000004</v>
      </c>
      <c r="V77" s="2">
        <f t="shared" si="68"/>
        <v>0</v>
      </c>
      <c r="W77" s="2">
        <f t="shared" si="68"/>
        <v>0</v>
      </c>
      <c r="X77" s="2">
        <f t="shared" si="68"/>
        <v>1397.43</v>
      </c>
      <c r="Y77" s="2">
        <f t="shared" si="68"/>
        <v>199.63</v>
      </c>
      <c r="Z77" s="2">
        <f t="shared" si="68"/>
        <v>0</v>
      </c>
      <c r="AA77" s="2">
        <f t="shared" si="68"/>
        <v>0</v>
      </c>
      <c r="AB77" s="2">
        <f t="shared" si="68"/>
        <v>2074.5100000000002</v>
      </c>
      <c r="AC77" s="2">
        <f t="shared" si="68"/>
        <v>0</v>
      </c>
      <c r="AD77" s="2">
        <f t="shared" si="68"/>
        <v>78.180000000000007</v>
      </c>
      <c r="AE77" s="2">
        <f t="shared" si="68"/>
        <v>49.57</v>
      </c>
      <c r="AF77" s="2">
        <f t="shared" si="68"/>
        <v>1996.33</v>
      </c>
      <c r="AG77" s="2">
        <f t="shared" si="68"/>
        <v>0</v>
      </c>
      <c r="AH77" s="2">
        <f t="shared" si="68"/>
        <v>2.7100000000000004</v>
      </c>
      <c r="AI77" s="2">
        <f t="shared" si="68"/>
        <v>0</v>
      </c>
      <c r="AJ77" s="2">
        <f t="shared" si="68"/>
        <v>0</v>
      </c>
      <c r="AK77" s="2">
        <f t="shared" si="68"/>
        <v>1397.43</v>
      </c>
      <c r="AL77" s="2">
        <f t="shared" si="68"/>
        <v>199.63</v>
      </c>
      <c r="AM77" s="2">
        <f t="shared" si="68"/>
        <v>0</v>
      </c>
      <c r="AN77" s="2">
        <f t="shared" si="68"/>
        <v>0</v>
      </c>
      <c r="AO77" s="2">
        <f t="shared" si="68"/>
        <v>0</v>
      </c>
      <c r="AP77" s="2">
        <f t="shared" si="68"/>
        <v>0</v>
      </c>
      <c r="AQ77" s="2">
        <f t="shared" si="68"/>
        <v>0</v>
      </c>
      <c r="AR77" s="2">
        <f t="shared" si="68"/>
        <v>3725.11</v>
      </c>
      <c r="AS77" s="2">
        <f t="shared" si="68"/>
        <v>0</v>
      </c>
      <c r="AT77" s="2">
        <f t="shared" si="68"/>
        <v>0</v>
      </c>
      <c r="AU77" s="2">
        <f t="shared" ref="AU77:BZ77" si="69">AU85</f>
        <v>3725.11</v>
      </c>
      <c r="AV77" s="2">
        <f t="shared" si="69"/>
        <v>0</v>
      </c>
      <c r="AW77" s="2">
        <f t="shared" si="69"/>
        <v>0</v>
      </c>
      <c r="AX77" s="2">
        <f t="shared" si="69"/>
        <v>0</v>
      </c>
      <c r="AY77" s="2">
        <f t="shared" si="69"/>
        <v>0</v>
      </c>
      <c r="AZ77" s="2">
        <f t="shared" si="69"/>
        <v>0</v>
      </c>
      <c r="BA77" s="2">
        <f t="shared" si="69"/>
        <v>0</v>
      </c>
      <c r="BB77" s="2">
        <f t="shared" si="69"/>
        <v>0</v>
      </c>
      <c r="BC77" s="2">
        <f t="shared" si="69"/>
        <v>0</v>
      </c>
      <c r="BD77" s="2">
        <f t="shared" si="69"/>
        <v>0</v>
      </c>
      <c r="BE77" s="2">
        <f t="shared" si="69"/>
        <v>0</v>
      </c>
      <c r="BF77" s="2">
        <f t="shared" si="69"/>
        <v>0</v>
      </c>
      <c r="BG77" s="2">
        <f t="shared" si="69"/>
        <v>0</v>
      </c>
      <c r="BH77" s="2">
        <f t="shared" si="69"/>
        <v>0</v>
      </c>
      <c r="BI77" s="2">
        <f t="shared" si="69"/>
        <v>0</v>
      </c>
      <c r="BJ77" s="2">
        <f t="shared" si="69"/>
        <v>0</v>
      </c>
      <c r="BK77" s="2">
        <f t="shared" si="69"/>
        <v>0</v>
      </c>
      <c r="BL77" s="2">
        <f t="shared" si="69"/>
        <v>0</v>
      </c>
      <c r="BM77" s="2">
        <f t="shared" si="69"/>
        <v>0</v>
      </c>
      <c r="BN77" s="2">
        <f t="shared" si="69"/>
        <v>0</v>
      </c>
      <c r="BO77" s="2">
        <f t="shared" si="69"/>
        <v>0</v>
      </c>
      <c r="BP77" s="2">
        <f t="shared" si="69"/>
        <v>0</v>
      </c>
      <c r="BQ77" s="2">
        <f t="shared" si="69"/>
        <v>0</v>
      </c>
      <c r="BR77" s="2">
        <f t="shared" si="69"/>
        <v>0</v>
      </c>
      <c r="BS77" s="2">
        <f t="shared" si="69"/>
        <v>0</v>
      </c>
      <c r="BT77" s="2">
        <f t="shared" si="69"/>
        <v>0</v>
      </c>
      <c r="BU77" s="2">
        <f t="shared" si="69"/>
        <v>0</v>
      </c>
      <c r="BV77" s="2">
        <f t="shared" si="69"/>
        <v>0</v>
      </c>
      <c r="BW77" s="2">
        <f t="shared" si="69"/>
        <v>0</v>
      </c>
      <c r="BX77" s="2">
        <f t="shared" si="69"/>
        <v>0</v>
      </c>
      <c r="BY77" s="2">
        <f t="shared" si="69"/>
        <v>0</v>
      </c>
      <c r="BZ77" s="2">
        <f t="shared" si="69"/>
        <v>0</v>
      </c>
      <c r="CA77" s="2">
        <f t="shared" ref="CA77:DF77" si="70">CA85</f>
        <v>3725.11</v>
      </c>
      <c r="CB77" s="2">
        <f t="shared" si="70"/>
        <v>0</v>
      </c>
      <c r="CC77" s="2">
        <f t="shared" si="70"/>
        <v>0</v>
      </c>
      <c r="CD77" s="2">
        <f t="shared" si="70"/>
        <v>3725.11</v>
      </c>
      <c r="CE77" s="2">
        <f t="shared" si="70"/>
        <v>0</v>
      </c>
      <c r="CF77" s="2">
        <f t="shared" si="70"/>
        <v>0</v>
      </c>
      <c r="CG77" s="2">
        <f t="shared" si="70"/>
        <v>0</v>
      </c>
      <c r="CH77" s="2">
        <f t="shared" si="70"/>
        <v>0</v>
      </c>
      <c r="CI77" s="2">
        <f t="shared" si="70"/>
        <v>0</v>
      </c>
      <c r="CJ77" s="2">
        <f t="shared" si="70"/>
        <v>0</v>
      </c>
      <c r="CK77" s="2">
        <f t="shared" si="70"/>
        <v>0</v>
      </c>
      <c r="CL77" s="2">
        <f t="shared" si="70"/>
        <v>0</v>
      </c>
      <c r="CM77" s="2">
        <f t="shared" si="70"/>
        <v>0</v>
      </c>
      <c r="CN77" s="2">
        <f t="shared" si="70"/>
        <v>0</v>
      </c>
      <c r="CO77" s="2">
        <f t="shared" si="70"/>
        <v>0</v>
      </c>
      <c r="CP77" s="2">
        <f t="shared" si="70"/>
        <v>0</v>
      </c>
      <c r="CQ77" s="2">
        <f t="shared" si="70"/>
        <v>0</v>
      </c>
      <c r="CR77" s="2">
        <f t="shared" si="70"/>
        <v>0</v>
      </c>
      <c r="CS77" s="2">
        <f t="shared" si="70"/>
        <v>0</v>
      </c>
      <c r="CT77" s="2">
        <f t="shared" si="70"/>
        <v>0</v>
      </c>
      <c r="CU77" s="2">
        <f t="shared" si="70"/>
        <v>0</v>
      </c>
      <c r="CV77" s="2">
        <f t="shared" si="70"/>
        <v>0</v>
      </c>
      <c r="CW77" s="2">
        <f t="shared" si="70"/>
        <v>0</v>
      </c>
      <c r="CX77" s="2">
        <f t="shared" si="70"/>
        <v>0</v>
      </c>
      <c r="CY77" s="2">
        <f t="shared" si="70"/>
        <v>0</v>
      </c>
      <c r="CZ77" s="2">
        <f t="shared" si="70"/>
        <v>0</v>
      </c>
      <c r="DA77" s="2">
        <f t="shared" si="70"/>
        <v>0</v>
      </c>
      <c r="DB77" s="2">
        <f t="shared" si="70"/>
        <v>0</v>
      </c>
      <c r="DC77" s="2">
        <f t="shared" si="70"/>
        <v>0</v>
      </c>
      <c r="DD77" s="2">
        <f t="shared" si="70"/>
        <v>0</v>
      </c>
      <c r="DE77" s="2">
        <f t="shared" si="70"/>
        <v>0</v>
      </c>
      <c r="DF77" s="2">
        <f t="shared" si="70"/>
        <v>0</v>
      </c>
      <c r="DG77" s="3">
        <f t="shared" ref="DG77:EL77" si="71">DG85</f>
        <v>0</v>
      </c>
      <c r="DH77" s="3">
        <f t="shared" si="71"/>
        <v>0</v>
      </c>
      <c r="DI77" s="3">
        <f t="shared" si="71"/>
        <v>0</v>
      </c>
      <c r="DJ77" s="3">
        <f t="shared" si="71"/>
        <v>0</v>
      </c>
      <c r="DK77" s="3">
        <f t="shared" si="71"/>
        <v>0</v>
      </c>
      <c r="DL77" s="3">
        <f t="shared" si="71"/>
        <v>0</v>
      </c>
      <c r="DM77" s="3">
        <f t="shared" si="71"/>
        <v>0</v>
      </c>
      <c r="DN77" s="3">
        <f t="shared" si="71"/>
        <v>0</v>
      </c>
      <c r="DO77" s="3">
        <f t="shared" si="71"/>
        <v>0</v>
      </c>
      <c r="DP77" s="3">
        <f t="shared" si="71"/>
        <v>0</v>
      </c>
      <c r="DQ77" s="3">
        <f t="shared" si="71"/>
        <v>0</v>
      </c>
      <c r="DR77" s="3">
        <f t="shared" si="71"/>
        <v>0</v>
      </c>
      <c r="DS77" s="3">
        <f t="shared" si="71"/>
        <v>0</v>
      </c>
      <c r="DT77" s="3">
        <f t="shared" si="71"/>
        <v>0</v>
      </c>
      <c r="DU77" s="3">
        <f t="shared" si="71"/>
        <v>0</v>
      </c>
      <c r="DV77" s="3">
        <f t="shared" si="71"/>
        <v>0</v>
      </c>
      <c r="DW77" s="3">
        <f t="shared" si="71"/>
        <v>0</v>
      </c>
      <c r="DX77" s="3">
        <f t="shared" si="71"/>
        <v>0</v>
      </c>
      <c r="DY77" s="3">
        <f t="shared" si="71"/>
        <v>0</v>
      </c>
      <c r="DZ77" s="3">
        <f t="shared" si="71"/>
        <v>0</v>
      </c>
      <c r="EA77" s="3">
        <f t="shared" si="71"/>
        <v>0</v>
      </c>
      <c r="EB77" s="3">
        <f t="shared" si="71"/>
        <v>0</v>
      </c>
      <c r="EC77" s="3">
        <f t="shared" si="71"/>
        <v>0</v>
      </c>
      <c r="ED77" s="3">
        <f t="shared" si="71"/>
        <v>0</v>
      </c>
      <c r="EE77" s="3">
        <f t="shared" si="71"/>
        <v>0</v>
      </c>
      <c r="EF77" s="3">
        <f t="shared" si="71"/>
        <v>0</v>
      </c>
      <c r="EG77" s="3">
        <f t="shared" si="71"/>
        <v>0</v>
      </c>
      <c r="EH77" s="3">
        <f t="shared" si="71"/>
        <v>0</v>
      </c>
      <c r="EI77" s="3">
        <f t="shared" si="71"/>
        <v>0</v>
      </c>
      <c r="EJ77" s="3">
        <f t="shared" si="71"/>
        <v>0</v>
      </c>
      <c r="EK77" s="3">
        <f t="shared" si="71"/>
        <v>0</v>
      </c>
      <c r="EL77" s="3">
        <f t="shared" si="71"/>
        <v>0</v>
      </c>
      <c r="EM77" s="3">
        <f t="shared" ref="EM77:FR77" si="72">EM85</f>
        <v>0</v>
      </c>
      <c r="EN77" s="3">
        <f t="shared" si="72"/>
        <v>0</v>
      </c>
      <c r="EO77" s="3">
        <f t="shared" si="72"/>
        <v>0</v>
      </c>
      <c r="EP77" s="3">
        <f t="shared" si="72"/>
        <v>0</v>
      </c>
      <c r="EQ77" s="3">
        <f t="shared" si="72"/>
        <v>0</v>
      </c>
      <c r="ER77" s="3">
        <f t="shared" si="72"/>
        <v>0</v>
      </c>
      <c r="ES77" s="3">
        <f t="shared" si="72"/>
        <v>0</v>
      </c>
      <c r="ET77" s="3">
        <f t="shared" si="72"/>
        <v>0</v>
      </c>
      <c r="EU77" s="3">
        <f t="shared" si="72"/>
        <v>0</v>
      </c>
      <c r="EV77" s="3">
        <f t="shared" si="72"/>
        <v>0</v>
      </c>
      <c r="EW77" s="3">
        <f t="shared" si="72"/>
        <v>0</v>
      </c>
      <c r="EX77" s="3">
        <f t="shared" si="72"/>
        <v>0</v>
      </c>
      <c r="EY77" s="3">
        <f t="shared" si="72"/>
        <v>0</v>
      </c>
      <c r="EZ77" s="3">
        <f t="shared" si="72"/>
        <v>0</v>
      </c>
      <c r="FA77" s="3">
        <f t="shared" si="72"/>
        <v>0</v>
      </c>
      <c r="FB77" s="3">
        <f t="shared" si="72"/>
        <v>0</v>
      </c>
      <c r="FC77" s="3">
        <f t="shared" si="72"/>
        <v>0</v>
      </c>
      <c r="FD77" s="3">
        <f t="shared" si="72"/>
        <v>0</v>
      </c>
      <c r="FE77" s="3">
        <f t="shared" si="72"/>
        <v>0</v>
      </c>
      <c r="FF77" s="3">
        <f t="shared" si="72"/>
        <v>0</v>
      </c>
      <c r="FG77" s="3">
        <f t="shared" si="72"/>
        <v>0</v>
      </c>
      <c r="FH77" s="3">
        <f t="shared" si="72"/>
        <v>0</v>
      </c>
      <c r="FI77" s="3">
        <f t="shared" si="72"/>
        <v>0</v>
      </c>
      <c r="FJ77" s="3">
        <f t="shared" si="72"/>
        <v>0</v>
      </c>
      <c r="FK77" s="3">
        <f t="shared" si="72"/>
        <v>0</v>
      </c>
      <c r="FL77" s="3">
        <f t="shared" si="72"/>
        <v>0</v>
      </c>
      <c r="FM77" s="3">
        <f t="shared" si="72"/>
        <v>0</v>
      </c>
      <c r="FN77" s="3">
        <f t="shared" si="72"/>
        <v>0</v>
      </c>
      <c r="FO77" s="3">
        <f t="shared" si="72"/>
        <v>0</v>
      </c>
      <c r="FP77" s="3">
        <f t="shared" si="72"/>
        <v>0</v>
      </c>
      <c r="FQ77" s="3">
        <f t="shared" si="72"/>
        <v>0</v>
      </c>
      <c r="FR77" s="3">
        <f t="shared" si="72"/>
        <v>0</v>
      </c>
      <c r="FS77" s="3">
        <f t="shared" ref="FS77:GX77" si="73">FS85</f>
        <v>0</v>
      </c>
      <c r="FT77" s="3">
        <f t="shared" si="73"/>
        <v>0</v>
      </c>
      <c r="FU77" s="3">
        <f t="shared" si="73"/>
        <v>0</v>
      </c>
      <c r="FV77" s="3">
        <f t="shared" si="73"/>
        <v>0</v>
      </c>
      <c r="FW77" s="3">
        <f t="shared" si="73"/>
        <v>0</v>
      </c>
      <c r="FX77" s="3">
        <f t="shared" si="73"/>
        <v>0</v>
      </c>
      <c r="FY77" s="3">
        <f t="shared" si="73"/>
        <v>0</v>
      </c>
      <c r="FZ77" s="3">
        <f t="shared" si="73"/>
        <v>0</v>
      </c>
      <c r="GA77" s="3">
        <f t="shared" si="73"/>
        <v>0</v>
      </c>
      <c r="GB77" s="3">
        <f t="shared" si="73"/>
        <v>0</v>
      </c>
      <c r="GC77" s="3">
        <f t="shared" si="73"/>
        <v>0</v>
      </c>
      <c r="GD77" s="3">
        <f t="shared" si="73"/>
        <v>0</v>
      </c>
      <c r="GE77" s="3">
        <f t="shared" si="73"/>
        <v>0</v>
      </c>
      <c r="GF77" s="3">
        <f t="shared" si="73"/>
        <v>0</v>
      </c>
      <c r="GG77" s="3">
        <f t="shared" si="73"/>
        <v>0</v>
      </c>
      <c r="GH77" s="3">
        <f t="shared" si="73"/>
        <v>0</v>
      </c>
      <c r="GI77" s="3">
        <f t="shared" si="73"/>
        <v>0</v>
      </c>
      <c r="GJ77" s="3">
        <f t="shared" si="73"/>
        <v>0</v>
      </c>
      <c r="GK77" s="3">
        <f t="shared" si="73"/>
        <v>0</v>
      </c>
      <c r="GL77" s="3">
        <f t="shared" si="73"/>
        <v>0</v>
      </c>
      <c r="GM77" s="3">
        <f t="shared" si="73"/>
        <v>0</v>
      </c>
      <c r="GN77" s="3">
        <f t="shared" si="73"/>
        <v>0</v>
      </c>
      <c r="GO77" s="3">
        <f t="shared" si="73"/>
        <v>0</v>
      </c>
      <c r="GP77" s="3">
        <f t="shared" si="73"/>
        <v>0</v>
      </c>
      <c r="GQ77" s="3">
        <f t="shared" si="73"/>
        <v>0</v>
      </c>
      <c r="GR77" s="3">
        <f t="shared" si="73"/>
        <v>0</v>
      </c>
      <c r="GS77" s="3">
        <f t="shared" si="73"/>
        <v>0</v>
      </c>
      <c r="GT77" s="3">
        <f t="shared" si="73"/>
        <v>0</v>
      </c>
      <c r="GU77" s="3">
        <f t="shared" si="73"/>
        <v>0</v>
      </c>
      <c r="GV77" s="3">
        <f t="shared" si="73"/>
        <v>0</v>
      </c>
      <c r="GW77" s="3">
        <f t="shared" si="73"/>
        <v>0</v>
      </c>
      <c r="GX77" s="3">
        <f t="shared" si="73"/>
        <v>0</v>
      </c>
    </row>
    <row r="79" spans="1:245" x14ac:dyDescent="0.2">
      <c r="A79">
        <v>17</v>
      </c>
      <c r="B79">
        <v>1</v>
      </c>
      <c r="D79">
        <f>ROW(EtalonRes!A33)</f>
        <v>33</v>
      </c>
      <c r="E79" t="s">
        <v>124</v>
      </c>
      <c r="F79" t="s">
        <v>33</v>
      </c>
      <c r="G79" t="s">
        <v>125</v>
      </c>
      <c r="H79" t="s">
        <v>35</v>
      </c>
      <c r="I79">
        <v>1</v>
      </c>
      <c r="J79">
        <v>0</v>
      </c>
      <c r="K79">
        <v>1</v>
      </c>
      <c r="O79">
        <f>ROUND(CP79,2)</f>
        <v>286.18</v>
      </c>
      <c r="P79">
        <f>ROUND(CQ79*I79,2)</f>
        <v>0</v>
      </c>
      <c r="Q79">
        <f>ROUND(CR79*I79,2)</f>
        <v>78.180000000000007</v>
      </c>
      <c r="R79">
        <f>ROUND(CS79*I79,2)</f>
        <v>49.57</v>
      </c>
      <c r="S79">
        <f>ROUND(CT79*I79,2)</f>
        <v>208</v>
      </c>
      <c r="T79">
        <f>ROUND(CU79*I79,2)</f>
        <v>0</v>
      </c>
      <c r="U79">
        <f>CV79*I79</f>
        <v>0.37</v>
      </c>
      <c r="V79">
        <f>CW79*I79</f>
        <v>0</v>
      </c>
      <c r="W79">
        <f>ROUND(CX79*I79,2)</f>
        <v>0</v>
      </c>
      <c r="X79">
        <f t="shared" ref="X79:Y83" si="74">ROUND(CY79,2)</f>
        <v>145.6</v>
      </c>
      <c r="Y79">
        <f t="shared" si="74"/>
        <v>20.8</v>
      </c>
      <c r="AA79">
        <v>1472364219</v>
      </c>
      <c r="AB79">
        <f>ROUND((AC79+AD79+AF79),6)</f>
        <v>286.18</v>
      </c>
      <c r="AC79">
        <f>ROUND((ES79),6)</f>
        <v>0</v>
      </c>
      <c r="AD79">
        <f>ROUND((((ET79)-(EU79))+AE79),6)</f>
        <v>78.180000000000007</v>
      </c>
      <c r="AE79">
        <f>ROUND((EU79),6)</f>
        <v>49.57</v>
      </c>
      <c r="AF79">
        <f>ROUND((EV79),6)</f>
        <v>208</v>
      </c>
      <c r="AG79">
        <f>ROUND((AP79),6)</f>
        <v>0</v>
      </c>
      <c r="AH79">
        <f>(EW79)</f>
        <v>0.37</v>
      </c>
      <c r="AI79">
        <f>(EX79)</f>
        <v>0</v>
      </c>
      <c r="AJ79">
        <f>(AS79)</f>
        <v>0</v>
      </c>
      <c r="AK79">
        <v>286.18</v>
      </c>
      <c r="AL79">
        <v>0</v>
      </c>
      <c r="AM79">
        <v>78.180000000000007</v>
      </c>
      <c r="AN79">
        <v>49.57</v>
      </c>
      <c r="AO79">
        <v>208</v>
      </c>
      <c r="AP79">
        <v>0</v>
      </c>
      <c r="AQ79">
        <v>0.37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4</v>
      </c>
      <c r="BJ79" t="s">
        <v>36</v>
      </c>
      <c r="BM79">
        <v>0</v>
      </c>
      <c r="BN79">
        <v>0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>(P79+Q79+S79)</f>
        <v>286.18</v>
      </c>
      <c r="CQ79">
        <f>(AC79*BC79*AW79)</f>
        <v>0</v>
      </c>
      <c r="CR79">
        <f>((((ET79)*BB79-(EU79)*BS79)+AE79*BS79)*AV79)</f>
        <v>78.180000000000007</v>
      </c>
      <c r="CS79">
        <f>(AE79*BS79*AV79)</f>
        <v>49.57</v>
      </c>
      <c r="CT79">
        <f>(AF79*BA79*AV79)</f>
        <v>208</v>
      </c>
      <c r="CU79">
        <f>AG79</f>
        <v>0</v>
      </c>
      <c r="CV79">
        <f>(AH79*AV79)</f>
        <v>0.37</v>
      </c>
      <c r="CW79">
        <f t="shared" ref="CW79:CX83" si="75">AI79</f>
        <v>0</v>
      </c>
      <c r="CX79">
        <f t="shared" si="75"/>
        <v>0</v>
      </c>
      <c r="CY79">
        <f>((S79*BZ79)/100)</f>
        <v>145.6</v>
      </c>
      <c r="CZ79">
        <f>((S79*CA79)/100)</f>
        <v>20.8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16987630</v>
      </c>
      <c r="DV79" t="s">
        <v>35</v>
      </c>
      <c r="DW79" t="s">
        <v>35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1441815344</v>
      </c>
      <c r="EF79">
        <v>1</v>
      </c>
      <c r="EG79" t="s">
        <v>20</v>
      </c>
      <c r="EH79">
        <v>0</v>
      </c>
      <c r="EI79" t="s">
        <v>3</v>
      </c>
      <c r="EJ79">
        <v>4</v>
      </c>
      <c r="EK79">
        <v>0</v>
      </c>
      <c r="EL79" t="s">
        <v>21</v>
      </c>
      <c r="EM79" t="s">
        <v>22</v>
      </c>
      <c r="EO79" t="s">
        <v>3</v>
      </c>
      <c r="EQ79">
        <v>0</v>
      </c>
      <c r="ER79">
        <v>286.18</v>
      </c>
      <c r="ES79">
        <v>0</v>
      </c>
      <c r="ET79">
        <v>78.180000000000007</v>
      </c>
      <c r="EU79">
        <v>49.57</v>
      </c>
      <c r="EV79">
        <v>208</v>
      </c>
      <c r="EW79">
        <v>0.37</v>
      </c>
      <c r="EX79">
        <v>0</v>
      </c>
      <c r="EY79">
        <v>0</v>
      </c>
      <c r="FQ79">
        <v>0</v>
      </c>
      <c r="FR79">
        <f>ROUND(IF(BI79=3,GM79,0),2)</f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1419464909</v>
      </c>
      <c r="GG79">
        <v>2</v>
      </c>
      <c r="GH79">
        <v>1</v>
      </c>
      <c r="GI79">
        <v>-2</v>
      </c>
      <c r="GJ79">
        <v>0</v>
      </c>
      <c r="GK79">
        <f>ROUND(R79*(R12)/100,2)</f>
        <v>53.54</v>
      </c>
      <c r="GL79">
        <f>ROUND(IF(AND(BH79=3,BI79=3,FS79&lt;&gt;0),P79,0),2)</f>
        <v>0</v>
      </c>
      <c r="GM79">
        <f>ROUND(O79+X79+Y79+GK79,2)+GX79</f>
        <v>506.12</v>
      </c>
      <c r="GN79">
        <f>IF(OR(BI79=0,BI79=1),GM79-GX79,0)</f>
        <v>0</v>
      </c>
      <c r="GO79">
        <f>IF(BI79=2,GM79-GX79,0)</f>
        <v>0</v>
      </c>
      <c r="GP79">
        <f>IF(BI79=4,GM79-GX79,0)</f>
        <v>506.12</v>
      </c>
      <c r="GR79">
        <v>0</v>
      </c>
      <c r="GS79">
        <v>3</v>
      </c>
      <c r="GT79">
        <v>0</v>
      </c>
      <c r="GU79" t="s">
        <v>3</v>
      </c>
      <c r="GV79">
        <f>ROUND((GT79),6)</f>
        <v>0</v>
      </c>
      <c r="GW79">
        <v>1</v>
      </c>
      <c r="GX79">
        <f>ROUND(HC79*I79,2)</f>
        <v>0</v>
      </c>
      <c r="HA79">
        <v>0</v>
      </c>
      <c r="HB79">
        <v>0</v>
      </c>
      <c r="HC79">
        <f>GV79*GW79</f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17</v>
      </c>
      <c r="B80">
        <v>1</v>
      </c>
      <c r="D80">
        <f>ROW(EtalonRes!A34)</f>
        <v>34</v>
      </c>
      <c r="E80" t="s">
        <v>126</v>
      </c>
      <c r="F80" t="s">
        <v>127</v>
      </c>
      <c r="G80" t="s">
        <v>128</v>
      </c>
      <c r="H80" t="s">
        <v>35</v>
      </c>
      <c r="I80">
        <v>1</v>
      </c>
      <c r="J80">
        <v>0</v>
      </c>
      <c r="K80">
        <v>1</v>
      </c>
      <c r="O80">
        <f>ROUND(CP80,2)</f>
        <v>1343.74</v>
      </c>
      <c r="P80">
        <f>ROUND(CQ80*I80,2)</f>
        <v>0</v>
      </c>
      <c r="Q80">
        <f>ROUND(CR80*I80,2)</f>
        <v>0</v>
      </c>
      <c r="R80">
        <f>ROUND(CS80*I80,2)</f>
        <v>0</v>
      </c>
      <c r="S80">
        <f>ROUND(CT80*I80,2)</f>
        <v>1343.74</v>
      </c>
      <c r="T80">
        <f>ROUND(CU80*I80,2)</f>
        <v>0</v>
      </c>
      <c r="U80">
        <f>CV80*I80</f>
        <v>1.62</v>
      </c>
      <c r="V80">
        <f>CW80*I80</f>
        <v>0</v>
      </c>
      <c r="W80">
        <f>ROUND(CX80*I80,2)</f>
        <v>0</v>
      </c>
      <c r="X80">
        <f t="shared" si="74"/>
        <v>940.62</v>
      </c>
      <c r="Y80">
        <f t="shared" si="74"/>
        <v>134.37</v>
      </c>
      <c r="AA80">
        <v>1472364219</v>
      </c>
      <c r="AB80">
        <f>ROUND((AC80+AD80+AF80),6)</f>
        <v>1343.74</v>
      </c>
      <c r="AC80">
        <f>ROUND((ES80),6)</f>
        <v>0</v>
      </c>
      <c r="AD80">
        <f>ROUND((((ET80)-(EU80))+AE80),6)</f>
        <v>0</v>
      </c>
      <c r="AE80">
        <f>ROUND((EU80),6)</f>
        <v>0</v>
      </c>
      <c r="AF80">
        <f>ROUND((EV80),6)</f>
        <v>1343.74</v>
      </c>
      <c r="AG80">
        <f>ROUND((AP80),6)</f>
        <v>0</v>
      </c>
      <c r="AH80">
        <f>(EW80)</f>
        <v>1.62</v>
      </c>
      <c r="AI80">
        <f>(EX80)</f>
        <v>0</v>
      </c>
      <c r="AJ80">
        <f>(AS80)</f>
        <v>0</v>
      </c>
      <c r="AK80">
        <v>1343.74</v>
      </c>
      <c r="AL80">
        <v>0</v>
      </c>
      <c r="AM80">
        <v>0</v>
      </c>
      <c r="AN80">
        <v>0</v>
      </c>
      <c r="AO80">
        <v>1343.74</v>
      </c>
      <c r="AP80">
        <v>0</v>
      </c>
      <c r="AQ80">
        <v>1.62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129</v>
      </c>
      <c r="BM80">
        <v>0</v>
      </c>
      <c r="BN80">
        <v>0</v>
      </c>
      <c r="BO80" t="s">
        <v>3</v>
      </c>
      <c r="BP80">
        <v>0</v>
      </c>
      <c r="BQ80">
        <v>1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>(P80+Q80+S80)</f>
        <v>1343.74</v>
      </c>
      <c r="CQ80">
        <f>(AC80*BC80*AW80)</f>
        <v>0</v>
      </c>
      <c r="CR80">
        <f>((((ET80)*BB80-(EU80)*BS80)+AE80*BS80)*AV80)</f>
        <v>0</v>
      </c>
      <c r="CS80">
        <f>(AE80*BS80*AV80)</f>
        <v>0</v>
      </c>
      <c r="CT80">
        <f>(AF80*BA80*AV80)</f>
        <v>1343.74</v>
      </c>
      <c r="CU80">
        <f>AG80</f>
        <v>0</v>
      </c>
      <c r="CV80">
        <f>(AH80*AV80)</f>
        <v>1.62</v>
      </c>
      <c r="CW80">
        <f t="shared" si="75"/>
        <v>0</v>
      </c>
      <c r="CX80">
        <f t="shared" si="75"/>
        <v>0</v>
      </c>
      <c r="CY80">
        <f>((S80*BZ80)/100)</f>
        <v>940.61800000000005</v>
      </c>
      <c r="CZ80">
        <f>((S80*CA80)/100)</f>
        <v>134.374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16987630</v>
      </c>
      <c r="DV80" t="s">
        <v>35</v>
      </c>
      <c r="DW80" t="s">
        <v>35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1441815344</v>
      </c>
      <c r="EF80">
        <v>1</v>
      </c>
      <c r="EG80" t="s">
        <v>20</v>
      </c>
      <c r="EH80">
        <v>0</v>
      </c>
      <c r="EI80" t="s">
        <v>3</v>
      </c>
      <c r="EJ80">
        <v>4</v>
      </c>
      <c r="EK80">
        <v>0</v>
      </c>
      <c r="EL80" t="s">
        <v>21</v>
      </c>
      <c r="EM80" t="s">
        <v>22</v>
      </c>
      <c r="EO80" t="s">
        <v>3</v>
      </c>
      <c r="EQ80">
        <v>0</v>
      </c>
      <c r="ER80">
        <v>1343.74</v>
      </c>
      <c r="ES80">
        <v>0</v>
      </c>
      <c r="ET80">
        <v>0</v>
      </c>
      <c r="EU80">
        <v>0</v>
      </c>
      <c r="EV80">
        <v>1343.74</v>
      </c>
      <c r="EW80">
        <v>1.62</v>
      </c>
      <c r="EX80">
        <v>0</v>
      </c>
      <c r="EY80">
        <v>0</v>
      </c>
      <c r="FQ80">
        <v>0</v>
      </c>
      <c r="FR80">
        <f>ROUND(IF(BI80=3,GM80,0),2)</f>
        <v>0</v>
      </c>
      <c r="FS80">
        <v>0</v>
      </c>
      <c r="FX80">
        <v>70</v>
      </c>
      <c r="FY80">
        <v>10</v>
      </c>
      <c r="GA80" t="s">
        <v>3</v>
      </c>
      <c r="GD80">
        <v>0</v>
      </c>
      <c r="GF80">
        <v>344161536</v>
      </c>
      <c r="GG80">
        <v>2</v>
      </c>
      <c r="GH80">
        <v>1</v>
      </c>
      <c r="GI80">
        <v>-2</v>
      </c>
      <c r="GJ80">
        <v>0</v>
      </c>
      <c r="GK80">
        <f>ROUND(R80*(R12)/100,2)</f>
        <v>0</v>
      </c>
      <c r="GL80">
        <f>ROUND(IF(AND(BH80=3,BI80=3,FS80&lt;&gt;0),P80,0),2)</f>
        <v>0</v>
      </c>
      <c r="GM80">
        <f>ROUND(O80+X80+Y80+GK80,2)+GX80</f>
        <v>2418.73</v>
      </c>
      <c r="GN80">
        <f>IF(OR(BI80=0,BI80=1),GM80-GX80,0)</f>
        <v>0</v>
      </c>
      <c r="GO80">
        <f>IF(BI80=2,GM80-GX80,0)</f>
        <v>0</v>
      </c>
      <c r="GP80">
        <f>IF(BI80=4,GM80-GX80,0)</f>
        <v>2418.73</v>
      </c>
      <c r="GR80">
        <v>0</v>
      </c>
      <c r="GS80">
        <v>3</v>
      </c>
      <c r="GT80">
        <v>0</v>
      </c>
      <c r="GU80" t="s">
        <v>3</v>
      </c>
      <c r="GV80">
        <f>ROUND((GT80),6)</f>
        <v>0</v>
      </c>
      <c r="GW80">
        <v>1</v>
      </c>
      <c r="GX80">
        <f>ROUND(HC80*I80,2)</f>
        <v>0</v>
      </c>
      <c r="HA80">
        <v>0</v>
      </c>
      <c r="HB80">
        <v>0</v>
      </c>
      <c r="HC80">
        <f>GV80*GW80</f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1</v>
      </c>
      <c r="D81">
        <f>ROW(EtalonRes!A35)</f>
        <v>35</v>
      </c>
      <c r="E81" t="s">
        <v>3</v>
      </c>
      <c r="F81" t="s">
        <v>130</v>
      </c>
      <c r="G81" t="s">
        <v>131</v>
      </c>
      <c r="H81" t="s">
        <v>132</v>
      </c>
      <c r="I81">
        <f>ROUND((25+25)*0.25*0.1/100,9)</f>
        <v>1.2500000000000001E-2</v>
      </c>
      <c r="J81">
        <v>0</v>
      </c>
      <c r="K81">
        <f>ROUND((25+25)*0.25*0.1/100,9)</f>
        <v>1.2500000000000001E-2</v>
      </c>
      <c r="O81">
        <f>ROUND(CP81,2)</f>
        <v>25.3</v>
      </c>
      <c r="P81">
        <f>ROUND(CQ81*I81,2)</f>
        <v>0</v>
      </c>
      <c r="Q81">
        <f>ROUND(CR81*I81,2)</f>
        <v>0</v>
      </c>
      <c r="R81">
        <f>ROUND(CS81*I81,2)</f>
        <v>0</v>
      </c>
      <c r="S81">
        <f>ROUND(CT81*I81,2)</f>
        <v>25.3</v>
      </c>
      <c r="T81">
        <f>ROUND(CU81*I81,2)</f>
        <v>0</v>
      </c>
      <c r="U81">
        <f>CV81*I81</f>
        <v>4.5000000000000005E-2</v>
      </c>
      <c r="V81">
        <f>CW81*I81</f>
        <v>0</v>
      </c>
      <c r="W81">
        <f>ROUND(CX81*I81,2)</f>
        <v>0</v>
      </c>
      <c r="X81">
        <f t="shared" si="74"/>
        <v>17.71</v>
      </c>
      <c r="Y81">
        <f t="shared" si="74"/>
        <v>2.5299999999999998</v>
      </c>
      <c r="AA81">
        <v>-1</v>
      </c>
      <c r="AB81">
        <f>ROUND((AC81+AD81+AF81),6)</f>
        <v>2023.8</v>
      </c>
      <c r="AC81">
        <f>ROUND(((ES81*4)),6)</f>
        <v>0</v>
      </c>
      <c r="AD81">
        <f>ROUND(((((ET81*4))-((EU81*4)))+AE81),6)</f>
        <v>0</v>
      </c>
      <c r="AE81">
        <f>ROUND(((EU81*4)),6)</f>
        <v>0</v>
      </c>
      <c r="AF81">
        <f>ROUND(((EV81*4)),6)</f>
        <v>2023.8</v>
      </c>
      <c r="AG81">
        <f>ROUND((AP81),6)</f>
        <v>0</v>
      </c>
      <c r="AH81">
        <f>((EW81*4))</f>
        <v>3.6</v>
      </c>
      <c r="AI81">
        <f>((EX81*4))</f>
        <v>0</v>
      </c>
      <c r="AJ81">
        <f>(AS81)</f>
        <v>0</v>
      </c>
      <c r="AK81">
        <v>505.95</v>
      </c>
      <c r="AL81">
        <v>0</v>
      </c>
      <c r="AM81">
        <v>0</v>
      </c>
      <c r="AN81">
        <v>0</v>
      </c>
      <c r="AO81">
        <v>505.95</v>
      </c>
      <c r="AP81">
        <v>0</v>
      </c>
      <c r="AQ81">
        <v>0.9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133</v>
      </c>
      <c r="BM81">
        <v>0</v>
      </c>
      <c r="BN81">
        <v>0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>(P81+Q81+S81)</f>
        <v>25.3</v>
      </c>
      <c r="CQ81">
        <f>(AC81*BC81*AW81)</f>
        <v>0</v>
      </c>
      <c r="CR81">
        <f>(((((ET81*4))*BB81-((EU81*4))*BS81)+AE81*BS81)*AV81)</f>
        <v>0</v>
      </c>
      <c r="CS81">
        <f>(AE81*BS81*AV81)</f>
        <v>0</v>
      </c>
      <c r="CT81">
        <f>(AF81*BA81*AV81)</f>
        <v>2023.8</v>
      </c>
      <c r="CU81">
        <f>AG81</f>
        <v>0</v>
      </c>
      <c r="CV81">
        <f>(AH81*AV81)</f>
        <v>3.6</v>
      </c>
      <c r="CW81">
        <f t="shared" si="75"/>
        <v>0</v>
      </c>
      <c r="CX81">
        <f t="shared" si="75"/>
        <v>0</v>
      </c>
      <c r="CY81">
        <f>((S81*BZ81)/100)</f>
        <v>17.71</v>
      </c>
      <c r="CZ81">
        <f>((S81*CA81)/100)</f>
        <v>2.5299999999999998</v>
      </c>
      <c r="DC81" t="s">
        <v>3</v>
      </c>
      <c r="DD81" t="s">
        <v>134</v>
      </c>
      <c r="DE81" t="s">
        <v>134</v>
      </c>
      <c r="DF81" t="s">
        <v>134</v>
      </c>
      <c r="DG81" t="s">
        <v>134</v>
      </c>
      <c r="DH81" t="s">
        <v>3</v>
      </c>
      <c r="DI81" t="s">
        <v>134</v>
      </c>
      <c r="DJ81" t="s">
        <v>134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1003</v>
      </c>
      <c r="DV81" t="s">
        <v>132</v>
      </c>
      <c r="DW81" t="s">
        <v>132</v>
      </c>
      <c r="DX81">
        <v>100</v>
      </c>
      <c r="DZ81" t="s">
        <v>3</v>
      </c>
      <c r="EA81" t="s">
        <v>3</v>
      </c>
      <c r="EB81" t="s">
        <v>3</v>
      </c>
      <c r="EC81" t="s">
        <v>3</v>
      </c>
      <c r="EE81">
        <v>1441815344</v>
      </c>
      <c r="EF81">
        <v>1</v>
      </c>
      <c r="EG81" t="s">
        <v>20</v>
      </c>
      <c r="EH81">
        <v>0</v>
      </c>
      <c r="EI81" t="s">
        <v>3</v>
      </c>
      <c r="EJ81">
        <v>4</v>
      </c>
      <c r="EK81">
        <v>0</v>
      </c>
      <c r="EL81" t="s">
        <v>21</v>
      </c>
      <c r="EM81" t="s">
        <v>22</v>
      </c>
      <c r="EO81" t="s">
        <v>3</v>
      </c>
      <c r="EQ81">
        <v>1024</v>
      </c>
      <c r="ER81">
        <v>505.95</v>
      </c>
      <c r="ES81">
        <v>0</v>
      </c>
      <c r="ET81">
        <v>0</v>
      </c>
      <c r="EU81">
        <v>0</v>
      </c>
      <c r="EV81">
        <v>505.95</v>
      </c>
      <c r="EW81">
        <v>0.9</v>
      </c>
      <c r="EX81">
        <v>0</v>
      </c>
      <c r="EY81">
        <v>0</v>
      </c>
      <c r="FQ81">
        <v>0</v>
      </c>
      <c r="FR81">
        <f>ROUND(IF(BI81=3,GM81,0),2)</f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-341239612</v>
      </c>
      <c r="GG81">
        <v>2</v>
      </c>
      <c r="GH81">
        <v>1</v>
      </c>
      <c r="GI81">
        <v>-2</v>
      </c>
      <c r="GJ81">
        <v>0</v>
      </c>
      <c r="GK81">
        <f>ROUND(R81*(R12)/100,2)</f>
        <v>0</v>
      </c>
      <c r="GL81">
        <f>ROUND(IF(AND(BH81=3,BI81=3,FS81&lt;&gt;0),P81,0),2)</f>
        <v>0</v>
      </c>
      <c r="GM81">
        <f>ROUND(O81+X81+Y81+GK81,2)+GX81</f>
        <v>45.54</v>
      </c>
      <c r="GN81">
        <f>IF(OR(BI81=0,BI81=1),GM81-GX81,0)</f>
        <v>0</v>
      </c>
      <c r="GO81">
        <f>IF(BI81=2,GM81-GX81,0)</f>
        <v>0</v>
      </c>
      <c r="GP81">
        <f>IF(BI81=4,GM81-GX81,0)</f>
        <v>45.54</v>
      </c>
      <c r="GR81">
        <v>0</v>
      </c>
      <c r="GS81">
        <v>3</v>
      </c>
      <c r="GT81">
        <v>0</v>
      </c>
      <c r="GU81" t="s">
        <v>3</v>
      </c>
      <c r="GV81">
        <f>ROUND((GT81),6)</f>
        <v>0</v>
      </c>
      <c r="GW81">
        <v>1</v>
      </c>
      <c r="GX81">
        <f>ROUND(HC81*I81,2)</f>
        <v>0</v>
      </c>
      <c r="HA81">
        <v>0</v>
      </c>
      <c r="HB81">
        <v>0</v>
      </c>
      <c r="HC81">
        <f>GV81*GW81</f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1</v>
      </c>
      <c r="D82">
        <f>ROW(EtalonRes!A36)</f>
        <v>36</v>
      </c>
      <c r="E82" t="s">
        <v>3</v>
      </c>
      <c r="F82" t="s">
        <v>135</v>
      </c>
      <c r="G82" t="s">
        <v>136</v>
      </c>
      <c r="H82" t="s">
        <v>132</v>
      </c>
      <c r="I82">
        <f>ROUND((25+25)*0.75*0.1/100,9)</f>
        <v>3.7499999999999999E-2</v>
      </c>
      <c r="J82">
        <v>0</v>
      </c>
      <c r="K82">
        <f>ROUND((25+25)*0.75*0.1/100,9)</f>
        <v>3.7499999999999999E-2</v>
      </c>
      <c r="O82">
        <f>ROUND(CP82,2)</f>
        <v>222.62</v>
      </c>
      <c r="P82">
        <f>ROUND(CQ82*I82,2)</f>
        <v>0</v>
      </c>
      <c r="Q82">
        <f>ROUND(CR82*I82,2)</f>
        <v>0</v>
      </c>
      <c r="R82">
        <f>ROUND(CS82*I82,2)</f>
        <v>0</v>
      </c>
      <c r="S82">
        <f>ROUND(CT82*I82,2)</f>
        <v>222.62</v>
      </c>
      <c r="T82">
        <f>ROUND(CU82*I82,2)</f>
        <v>0</v>
      </c>
      <c r="U82">
        <f>CV82*I82</f>
        <v>0.39600000000000002</v>
      </c>
      <c r="V82">
        <f>CW82*I82</f>
        <v>0</v>
      </c>
      <c r="W82">
        <f>ROUND(CX82*I82,2)</f>
        <v>0</v>
      </c>
      <c r="X82">
        <f t="shared" si="74"/>
        <v>155.83000000000001</v>
      </c>
      <c r="Y82">
        <f t="shared" si="74"/>
        <v>22.26</v>
      </c>
      <c r="AA82">
        <v>-1</v>
      </c>
      <c r="AB82">
        <f>ROUND((AC82+AD82+AF82),6)</f>
        <v>5936.52</v>
      </c>
      <c r="AC82">
        <f>ROUND(((ES82*4)),6)</f>
        <v>0</v>
      </c>
      <c r="AD82">
        <f>ROUND(((((ET82*4))-((EU82*4)))+AE82),6)</f>
        <v>0</v>
      </c>
      <c r="AE82">
        <f>ROUND(((EU82*4)),6)</f>
        <v>0</v>
      </c>
      <c r="AF82">
        <f>ROUND(((EV82*4)),6)</f>
        <v>5936.52</v>
      </c>
      <c r="AG82">
        <f>ROUND((AP82),6)</f>
        <v>0</v>
      </c>
      <c r="AH82">
        <f>((EW82*4))</f>
        <v>10.56</v>
      </c>
      <c r="AI82">
        <f>((EX82*4))</f>
        <v>0</v>
      </c>
      <c r="AJ82">
        <f>(AS82)</f>
        <v>0</v>
      </c>
      <c r="AK82">
        <v>1484.13</v>
      </c>
      <c r="AL82">
        <v>0</v>
      </c>
      <c r="AM82">
        <v>0</v>
      </c>
      <c r="AN82">
        <v>0</v>
      </c>
      <c r="AO82">
        <v>1484.13</v>
      </c>
      <c r="AP82">
        <v>0</v>
      </c>
      <c r="AQ82">
        <v>2.64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137</v>
      </c>
      <c r="BM82">
        <v>0</v>
      </c>
      <c r="BN82">
        <v>0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>(P82+Q82+S82)</f>
        <v>222.62</v>
      </c>
      <c r="CQ82">
        <f>(AC82*BC82*AW82)</f>
        <v>0</v>
      </c>
      <c r="CR82">
        <f>(((((ET82*4))*BB82-((EU82*4))*BS82)+AE82*BS82)*AV82)</f>
        <v>0</v>
      </c>
      <c r="CS82">
        <f>(AE82*BS82*AV82)</f>
        <v>0</v>
      </c>
      <c r="CT82">
        <f>(AF82*BA82*AV82)</f>
        <v>5936.52</v>
      </c>
      <c r="CU82">
        <f>AG82</f>
        <v>0</v>
      </c>
      <c r="CV82">
        <f>(AH82*AV82)</f>
        <v>10.56</v>
      </c>
      <c r="CW82">
        <f t="shared" si="75"/>
        <v>0</v>
      </c>
      <c r="CX82">
        <f t="shared" si="75"/>
        <v>0</v>
      </c>
      <c r="CY82">
        <f>((S82*BZ82)/100)</f>
        <v>155.834</v>
      </c>
      <c r="CZ82">
        <f>((S82*CA82)/100)</f>
        <v>22.261999999999997</v>
      </c>
      <c r="DC82" t="s">
        <v>3</v>
      </c>
      <c r="DD82" t="s">
        <v>134</v>
      </c>
      <c r="DE82" t="s">
        <v>134</v>
      </c>
      <c r="DF82" t="s">
        <v>134</v>
      </c>
      <c r="DG82" t="s">
        <v>134</v>
      </c>
      <c r="DH82" t="s">
        <v>3</v>
      </c>
      <c r="DI82" t="s">
        <v>134</v>
      </c>
      <c r="DJ82" t="s">
        <v>134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1003</v>
      </c>
      <c r="DV82" t="s">
        <v>132</v>
      </c>
      <c r="DW82" t="s">
        <v>132</v>
      </c>
      <c r="DX82">
        <v>100</v>
      </c>
      <c r="DZ82" t="s">
        <v>3</v>
      </c>
      <c r="EA82" t="s">
        <v>3</v>
      </c>
      <c r="EB82" t="s">
        <v>3</v>
      </c>
      <c r="EC82" t="s">
        <v>3</v>
      </c>
      <c r="EE82">
        <v>1441815344</v>
      </c>
      <c r="EF82">
        <v>1</v>
      </c>
      <c r="EG82" t="s">
        <v>20</v>
      </c>
      <c r="EH82">
        <v>0</v>
      </c>
      <c r="EI82" t="s">
        <v>3</v>
      </c>
      <c r="EJ82">
        <v>4</v>
      </c>
      <c r="EK82">
        <v>0</v>
      </c>
      <c r="EL82" t="s">
        <v>21</v>
      </c>
      <c r="EM82" t="s">
        <v>22</v>
      </c>
      <c r="EO82" t="s">
        <v>3</v>
      </c>
      <c r="EQ82">
        <v>1024</v>
      </c>
      <c r="ER82">
        <v>1484.13</v>
      </c>
      <c r="ES82">
        <v>0</v>
      </c>
      <c r="ET82">
        <v>0</v>
      </c>
      <c r="EU82">
        <v>0</v>
      </c>
      <c r="EV82">
        <v>1484.13</v>
      </c>
      <c r="EW82">
        <v>2.64</v>
      </c>
      <c r="EX82">
        <v>0</v>
      </c>
      <c r="EY82">
        <v>0</v>
      </c>
      <c r="FQ82">
        <v>0</v>
      </c>
      <c r="FR82">
        <f>ROUND(IF(BI82=3,GM82,0),2)</f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1802126441</v>
      </c>
      <c r="GG82">
        <v>2</v>
      </c>
      <c r="GH82">
        <v>1</v>
      </c>
      <c r="GI82">
        <v>-2</v>
      </c>
      <c r="GJ82">
        <v>0</v>
      </c>
      <c r="GK82">
        <f>ROUND(R82*(R12)/100,2)</f>
        <v>0</v>
      </c>
      <c r="GL82">
        <f>ROUND(IF(AND(BH82=3,BI82=3,FS82&lt;&gt;0),P82,0),2)</f>
        <v>0</v>
      </c>
      <c r="GM82">
        <f>ROUND(O82+X82+Y82+GK82,2)+GX82</f>
        <v>400.71</v>
      </c>
      <c r="GN82">
        <f>IF(OR(BI82=0,BI82=1),GM82-GX82,0)</f>
        <v>0</v>
      </c>
      <c r="GO82">
        <f>IF(BI82=2,GM82-GX82,0)</f>
        <v>0</v>
      </c>
      <c r="GP82">
        <f>IF(BI82=4,GM82-GX82,0)</f>
        <v>400.71</v>
      </c>
      <c r="GR82">
        <v>0</v>
      </c>
      <c r="GS82">
        <v>3</v>
      </c>
      <c r="GT82">
        <v>0</v>
      </c>
      <c r="GU82" t="s">
        <v>3</v>
      </c>
      <c r="GV82">
        <f>ROUND((GT82),6)</f>
        <v>0</v>
      </c>
      <c r="GW82">
        <v>1</v>
      </c>
      <c r="GX82">
        <f>ROUND(HC82*I82,2)</f>
        <v>0</v>
      </c>
      <c r="HA82">
        <v>0</v>
      </c>
      <c r="HB82">
        <v>0</v>
      </c>
      <c r="HC82">
        <f>GV82*GW82</f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1</v>
      </c>
      <c r="D83">
        <f>ROW(EtalonRes!A37)</f>
        <v>37</v>
      </c>
      <c r="E83" t="s">
        <v>138</v>
      </c>
      <c r="F83" t="s">
        <v>139</v>
      </c>
      <c r="G83" t="s">
        <v>140</v>
      </c>
      <c r="H83" t="s">
        <v>17</v>
      </c>
      <c r="I83">
        <f>ROUND(16/10,9)</f>
        <v>1.6</v>
      </c>
      <c r="J83">
        <v>0</v>
      </c>
      <c r="K83">
        <f>ROUND(16/10,9)</f>
        <v>1.6</v>
      </c>
      <c r="O83">
        <f>ROUND(CP83,2)</f>
        <v>444.59</v>
      </c>
      <c r="P83">
        <f>ROUND(CQ83*I83,2)</f>
        <v>0</v>
      </c>
      <c r="Q83">
        <f>ROUND(CR83*I83,2)</f>
        <v>0</v>
      </c>
      <c r="R83">
        <f>ROUND(CS83*I83,2)</f>
        <v>0</v>
      </c>
      <c r="S83">
        <f>ROUND(CT83*I83,2)</f>
        <v>444.59</v>
      </c>
      <c r="T83">
        <f>ROUND(CU83*I83,2)</f>
        <v>0</v>
      </c>
      <c r="U83">
        <f>CV83*I83</f>
        <v>0.72000000000000008</v>
      </c>
      <c r="V83">
        <f>CW83*I83</f>
        <v>0</v>
      </c>
      <c r="W83">
        <f>ROUND(CX83*I83,2)</f>
        <v>0</v>
      </c>
      <c r="X83">
        <f t="shared" si="74"/>
        <v>311.20999999999998</v>
      </c>
      <c r="Y83">
        <f t="shared" si="74"/>
        <v>44.46</v>
      </c>
      <c r="AA83">
        <v>1472364219</v>
      </c>
      <c r="AB83">
        <f>ROUND((AC83+AD83+AF83),6)</f>
        <v>277.87</v>
      </c>
      <c r="AC83">
        <f>ROUND((ES83),6)</f>
        <v>0</v>
      </c>
      <c r="AD83">
        <f>ROUND((((ET83)-(EU83))+AE83),6)</f>
        <v>0</v>
      </c>
      <c r="AE83">
        <f>ROUND((EU83),6)</f>
        <v>0</v>
      </c>
      <c r="AF83">
        <f>ROUND((EV83),6)</f>
        <v>277.87</v>
      </c>
      <c r="AG83">
        <f>ROUND((AP83),6)</f>
        <v>0</v>
      </c>
      <c r="AH83">
        <f>(EW83)</f>
        <v>0.45</v>
      </c>
      <c r="AI83">
        <f>(EX83)</f>
        <v>0</v>
      </c>
      <c r="AJ83">
        <f>(AS83)</f>
        <v>0</v>
      </c>
      <c r="AK83">
        <v>277.87</v>
      </c>
      <c r="AL83">
        <v>0</v>
      </c>
      <c r="AM83">
        <v>0</v>
      </c>
      <c r="AN83">
        <v>0</v>
      </c>
      <c r="AO83">
        <v>277.87</v>
      </c>
      <c r="AP83">
        <v>0</v>
      </c>
      <c r="AQ83">
        <v>0.45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141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>(P83+Q83+S83)</f>
        <v>444.59</v>
      </c>
      <c r="CQ83">
        <f>(AC83*BC83*AW83)</f>
        <v>0</v>
      </c>
      <c r="CR83">
        <f>((((ET83)*BB83-(EU83)*BS83)+AE83*BS83)*AV83)</f>
        <v>0</v>
      </c>
      <c r="CS83">
        <f>(AE83*BS83*AV83)</f>
        <v>0</v>
      </c>
      <c r="CT83">
        <f>(AF83*BA83*AV83)</f>
        <v>277.87</v>
      </c>
      <c r="CU83">
        <f>AG83</f>
        <v>0</v>
      </c>
      <c r="CV83">
        <f>(AH83*AV83)</f>
        <v>0.45</v>
      </c>
      <c r="CW83">
        <f t="shared" si="75"/>
        <v>0</v>
      </c>
      <c r="CX83">
        <f t="shared" si="75"/>
        <v>0</v>
      </c>
      <c r="CY83">
        <f>((S83*BZ83)/100)</f>
        <v>311.21299999999997</v>
      </c>
      <c r="CZ83">
        <f>((S83*CA83)/100)</f>
        <v>44.458999999999996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16987630</v>
      </c>
      <c r="DV83" t="s">
        <v>17</v>
      </c>
      <c r="DW83" t="s">
        <v>17</v>
      </c>
      <c r="DX83">
        <v>10</v>
      </c>
      <c r="DZ83" t="s">
        <v>3</v>
      </c>
      <c r="EA83" t="s">
        <v>3</v>
      </c>
      <c r="EB83" t="s">
        <v>3</v>
      </c>
      <c r="EC83" t="s">
        <v>3</v>
      </c>
      <c r="EE83">
        <v>1441815344</v>
      </c>
      <c r="EF83">
        <v>1</v>
      </c>
      <c r="EG83" t="s">
        <v>20</v>
      </c>
      <c r="EH83">
        <v>0</v>
      </c>
      <c r="EI83" t="s">
        <v>3</v>
      </c>
      <c r="EJ83">
        <v>4</v>
      </c>
      <c r="EK83">
        <v>0</v>
      </c>
      <c r="EL83" t="s">
        <v>21</v>
      </c>
      <c r="EM83" t="s">
        <v>22</v>
      </c>
      <c r="EO83" t="s">
        <v>3</v>
      </c>
      <c r="EQ83">
        <v>0</v>
      </c>
      <c r="ER83">
        <v>277.87</v>
      </c>
      <c r="ES83">
        <v>0</v>
      </c>
      <c r="ET83">
        <v>0</v>
      </c>
      <c r="EU83">
        <v>0</v>
      </c>
      <c r="EV83">
        <v>277.87</v>
      </c>
      <c r="EW83">
        <v>0.45</v>
      </c>
      <c r="EX83">
        <v>0</v>
      </c>
      <c r="EY83">
        <v>0</v>
      </c>
      <c r="FQ83">
        <v>0</v>
      </c>
      <c r="FR83">
        <f>ROUND(IF(BI83=3,GM83,0),2)</f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-559430364</v>
      </c>
      <c r="GG83">
        <v>2</v>
      </c>
      <c r="GH83">
        <v>1</v>
      </c>
      <c r="GI83">
        <v>-2</v>
      </c>
      <c r="GJ83">
        <v>0</v>
      </c>
      <c r="GK83">
        <f>ROUND(R83*(R12)/100,2)</f>
        <v>0</v>
      </c>
      <c r="GL83">
        <f>ROUND(IF(AND(BH83=3,BI83=3,FS83&lt;&gt;0),P83,0),2)</f>
        <v>0</v>
      </c>
      <c r="GM83">
        <f>ROUND(O83+X83+Y83+GK83,2)+GX83</f>
        <v>800.26</v>
      </c>
      <c r="GN83">
        <f>IF(OR(BI83=0,BI83=1),GM83-GX83,0)</f>
        <v>0</v>
      </c>
      <c r="GO83">
        <f>IF(BI83=2,GM83-GX83,0)</f>
        <v>0</v>
      </c>
      <c r="GP83">
        <f>IF(BI83=4,GM83-GX83,0)</f>
        <v>800.26</v>
      </c>
      <c r="GR83">
        <v>0</v>
      </c>
      <c r="GS83">
        <v>3</v>
      </c>
      <c r="GT83">
        <v>0</v>
      </c>
      <c r="GU83" t="s">
        <v>3</v>
      </c>
      <c r="GV83">
        <f>ROUND((GT83),6)</f>
        <v>0</v>
      </c>
      <c r="GW83">
        <v>1</v>
      </c>
      <c r="GX83">
        <f>ROUND(HC83*I83,2)</f>
        <v>0</v>
      </c>
      <c r="HA83">
        <v>0</v>
      </c>
      <c r="HB83">
        <v>0</v>
      </c>
      <c r="HC83">
        <f>GV83*GW83</f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5" spans="1:245" x14ac:dyDescent="0.2">
      <c r="A85" s="2">
        <v>51</v>
      </c>
      <c r="B85" s="2">
        <f>B75</f>
        <v>1</v>
      </c>
      <c r="C85" s="2">
        <f>A75</f>
        <v>5</v>
      </c>
      <c r="D85" s="2">
        <f>ROW(A75)</f>
        <v>75</v>
      </c>
      <c r="E85" s="2"/>
      <c r="F85" s="2" t="str">
        <f>IF(F75&lt;&gt;"",F75,"")</f>
        <v>Новый подраздел</v>
      </c>
      <c r="G85" s="2" t="str">
        <f>IF(G75&lt;&gt;"",G75,"")</f>
        <v>Водопровод</v>
      </c>
      <c r="H85" s="2">
        <v>0</v>
      </c>
      <c r="I85" s="2"/>
      <c r="J85" s="2"/>
      <c r="K85" s="2"/>
      <c r="L85" s="2"/>
      <c r="M85" s="2"/>
      <c r="N85" s="2"/>
      <c r="O85" s="2">
        <f t="shared" ref="O85:T85" si="76">ROUND(AB85,2)</f>
        <v>2074.5100000000002</v>
      </c>
      <c r="P85" s="2">
        <f t="shared" si="76"/>
        <v>0</v>
      </c>
      <c r="Q85" s="2">
        <f t="shared" si="76"/>
        <v>78.180000000000007</v>
      </c>
      <c r="R85" s="2">
        <f t="shared" si="76"/>
        <v>49.57</v>
      </c>
      <c r="S85" s="2">
        <f t="shared" si="76"/>
        <v>1996.33</v>
      </c>
      <c r="T85" s="2">
        <f t="shared" si="76"/>
        <v>0</v>
      </c>
      <c r="U85" s="2">
        <f>AH85</f>
        <v>2.7100000000000004</v>
      </c>
      <c r="V85" s="2">
        <f>AI85</f>
        <v>0</v>
      </c>
      <c r="W85" s="2">
        <f>ROUND(AJ85,2)</f>
        <v>0</v>
      </c>
      <c r="X85" s="2">
        <f>ROUND(AK85,2)</f>
        <v>1397.43</v>
      </c>
      <c r="Y85" s="2">
        <f>ROUND(AL85,2)</f>
        <v>199.63</v>
      </c>
      <c r="Z85" s="2"/>
      <c r="AA85" s="2"/>
      <c r="AB85" s="2">
        <f>ROUND(SUMIF(AA79:AA83,"=1472364219",O79:O83),2)</f>
        <v>2074.5100000000002</v>
      </c>
      <c r="AC85" s="2">
        <f>ROUND(SUMIF(AA79:AA83,"=1472364219",P79:P83),2)</f>
        <v>0</v>
      </c>
      <c r="AD85" s="2">
        <f>ROUND(SUMIF(AA79:AA83,"=1472364219",Q79:Q83),2)</f>
        <v>78.180000000000007</v>
      </c>
      <c r="AE85" s="2">
        <f>ROUND(SUMIF(AA79:AA83,"=1472364219",R79:R83),2)</f>
        <v>49.57</v>
      </c>
      <c r="AF85" s="2">
        <f>ROUND(SUMIF(AA79:AA83,"=1472364219",S79:S83),2)</f>
        <v>1996.33</v>
      </c>
      <c r="AG85" s="2">
        <f>ROUND(SUMIF(AA79:AA83,"=1472364219",T79:T83),2)</f>
        <v>0</v>
      </c>
      <c r="AH85" s="2">
        <f>SUMIF(AA79:AA83,"=1472364219",U79:U83)</f>
        <v>2.7100000000000004</v>
      </c>
      <c r="AI85" s="2">
        <f>SUMIF(AA79:AA83,"=1472364219",V79:V83)</f>
        <v>0</v>
      </c>
      <c r="AJ85" s="2">
        <f>ROUND(SUMIF(AA79:AA83,"=1472364219",W79:W83),2)</f>
        <v>0</v>
      </c>
      <c r="AK85" s="2">
        <f>ROUND(SUMIF(AA79:AA83,"=1472364219",X79:X83),2)</f>
        <v>1397.43</v>
      </c>
      <c r="AL85" s="2">
        <f>ROUND(SUMIF(AA79:AA83,"=1472364219",Y79:Y83),2)</f>
        <v>199.63</v>
      </c>
      <c r="AM85" s="2"/>
      <c r="AN85" s="2"/>
      <c r="AO85" s="2">
        <f t="shared" ref="AO85:BD85" si="77">ROUND(BX85,2)</f>
        <v>0</v>
      </c>
      <c r="AP85" s="2">
        <f t="shared" si="77"/>
        <v>0</v>
      </c>
      <c r="AQ85" s="2">
        <f t="shared" si="77"/>
        <v>0</v>
      </c>
      <c r="AR85" s="2">
        <f t="shared" si="77"/>
        <v>3725.11</v>
      </c>
      <c r="AS85" s="2">
        <f t="shared" si="77"/>
        <v>0</v>
      </c>
      <c r="AT85" s="2">
        <f t="shared" si="77"/>
        <v>0</v>
      </c>
      <c r="AU85" s="2">
        <f t="shared" si="77"/>
        <v>3725.11</v>
      </c>
      <c r="AV85" s="2">
        <f t="shared" si="77"/>
        <v>0</v>
      </c>
      <c r="AW85" s="2">
        <f t="shared" si="77"/>
        <v>0</v>
      </c>
      <c r="AX85" s="2">
        <f t="shared" si="77"/>
        <v>0</v>
      </c>
      <c r="AY85" s="2">
        <f t="shared" si="77"/>
        <v>0</v>
      </c>
      <c r="AZ85" s="2">
        <f t="shared" si="77"/>
        <v>0</v>
      </c>
      <c r="BA85" s="2">
        <f t="shared" si="77"/>
        <v>0</v>
      </c>
      <c r="BB85" s="2">
        <f t="shared" si="77"/>
        <v>0</v>
      </c>
      <c r="BC85" s="2">
        <f t="shared" si="77"/>
        <v>0</v>
      </c>
      <c r="BD85" s="2">
        <f t="shared" si="77"/>
        <v>0</v>
      </c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>
        <f>ROUND(SUMIF(AA79:AA83,"=1472364219",FQ79:FQ83),2)</f>
        <v>0</v>
      </c>
      <c r="BY85" s="2">
        <f>ROUND(SUMIF(AA79:AA83,"=1472364219",FR79:FR83),2)</f>
        <v>0</v>
      </c>
      <c r="BZ85" s="2">
        <f>ROUND(SUMIF(AA79:AA83,"=1472364219",GL79:GL83),2)</f>
        <v>0</v>
      </c>
      <c r="CA85" s="2">
        <f>ROUND(SUMIF(AA79:AA83,"=1472364219",GM79:GM83),2)</f>
        <v>3725.11</v>
      </c>
      <c r="CB85" s="2">
        <f>ROUND(SUMIF(AA79:AA83,"=1472364219",GN79:GN83),2)</f>
        <v>0</v>
      </c>
      <c r="CC85" s="2">
        <f>ROUND(SUMIF(AA79:AA83,"=1472364219",GO79:GO83),2)</f>
        <v>0</v>
      </c>
      <c r="CD85" s="2">
        <f>ROUND(SUMIF(AA79:AA83,"=1472364219",GP79:GP83),2)</f>
        <v>3725.11</v>
      </c>
      <c r="CE85" s="2">
        <f>AC85-BX85</f>
        <v>0</v>
      </c>
      <c r="CF85" s="2">
        <f>AC85-BY85</f>
        <v>0</v>
      </c>
      <c r="CG85" s="2">
        <f>BX85-BZ85</f>
        <v>0</v>
      </c>
      <c r="CH85" s="2">
        <f>AC85-BX85-BY85+BZ85</f>
        <v>0</v>
      </c>
      <c r="CI85" s="2">
        <f>BY85-BZ85</f>
        <v>0</v>
      </c>
      <c r="CJ85" s="2">
        <f>ROUND(SUMIF(AA79:AA83,"=1472364219",GX79:GX83),2)</f>
        <v>0</v>
      </c>
      <c r="CK85" s="2">
        <f>ROUND(SUMIF(AA79:AA83,"=1472364219",GY79:GY83),2)</f>
        <v>0</v>
      </c>
      <c r="CL85" s="2">
        <f>ROUND(SUMIF(AA79:AA83,"=1472364219",GZ79:GZ83),2)</f>
        <v>0</v>
      </c>
      <c r="CM85" s="2">
        <f>ROUND(SUMIF(AA79:AA83,"=1472364219",HD79:HD83),2)</f>
        <v>0</v>
      </c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>
        <v>0</v>
      </c>
    </row>
    <row r="87" spans="1:245" x14ac:dyDescent="0.2">
      <c r="A87" s="4">
        <v>50</v>
      </c>
      <c r="B87" s="4">
        <v>0</v>
      </c>
      <c r="C87" s="4">
        <v>0</v>
      </c>
      <c r="D87" s="4">
        <v>1</v>
      </c>
      <c r="E87" s="4">
        <v>201</v>
      </c>
      <c r="F87" s="4">
        <f>ROUND(Source!O85,O87)</f>
        <v>2074.5100000000002</v>
      </c>
      <c r="G87" s="4" t="s">
        <v>69</v>
      </c>
      <c r="H87" s="4" t="s">
        <v>70</v>
      </c>
      <c r="I87" s="4"/>
      <c r="J87" s="4"/>
      <c r="K87" s="4">
        <v>201</v>
      </c>
      <c r="L87" s="4">
        <v>1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2074.5100000000002</v>
      </c>
      <c r="X87" s="4">
        <v>1</v>
      </c>
      <c r="Y87" s="4">
        <v>2074.5100000000002</v>
      </c>
      <c r="Z87" s="4"/>
      <c r="AA87" s="4"/>
      <c r="AB87" s="4"/>
    </row>
    <row r="88" spans="1:245" x14ac:dyDescent="0.2">
      <c r="A88" s="4">
        <v>50</v>
      </c>
      <c r="B88" s="4">
        <v>0</v>
      </c>
      <c r="C88" s="4">
        <v>0</v>
      </c>
      <c r="D88" s="4">
        <v>1</v>
      </c>
      <c r="E88" s="4">
        <v>202</v>
      </c>
      <c r="F88" s="4">
        <f>ROUND(Source!P85,O88)</f>
        <v>0</v>
      </c>
      <c r="G88" s="4" t="s">
        <v>71</v>
      </c>
      <c r="H88" s="4" t="s">
        <v>72</v>
      </c>
      <c r="I88" s="4"/>
      <c r="J88" s="4"/>
      <c r="K88" s="4">
        <v>202</v>
      </c>
      <c r="L88" s="4">
        <v>2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45" x14ac:dyDescent="0.2">
      <c r="A89" s="4">
        <v>50</v>
      </c>
      <c r="B89" s="4">
        <v>0</v>
      </c>
      <c r="C89" s="4">
        <v>0</v>
      </c>
      <c r="D89" s="4">
        <v>1</v>
      </c>
      <c r="E89" s="4">
        <v>222</v>
      </c>
      <c r="F89" s="4">
        <f>ROUND(Source!AO85,O89)</f>
        <v>0</v>
      </c>
      <c r="G89" s="4" t="s">
        <v>73</v>
      </c>
      <c r="H89" s="4" t="s">
        <v>74</v>
      </c>
      <c r="I89" s="4"/>
      <c r="J89" s="4"/>
      <c r="K89" s="4">
        <v>222</v>
      </c>
      <c r="L89" s="4">
        <v>3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225</v>
      </c>
      <c r="F90" s="4">
        <f>ROUND(Source!AV85,O90)</f>
        <v>0</v>
      </c>
      <c r="G90" s="4" t="s">
        <v>75</v>
      </c>
      <c r="H90" s="4" t="s">
        <v>76</v>
      </c>
      <c r="I90" s="4"/>
      <c r="J90" s="4"/>
      <c r="K90" s="4">
        <v>225</v>
      </c>
      <c r="L90" s="4">
        <v>4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226</v>
      </c>
      <c r="F91" s="4">
        <f>ROUND(Source!AW85,O91)</f>
        <v>0</v>
      </c>
      <c r="G91" s="4" t="s">
        <v>77</v>
      </c>
      <c r="H91" s="4" t="s">
        <v>78</v>
      </c>
      <c r="I91" s="4"/>
      <c r="J91" s="4"/>
      <c r="K91" s="4">
        <v>226</v>
      </c>
      <c r="L91" s="4">
        <v>5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227</v>
      </c>
      <c r="F92" s="4">
        <f>ROUND(Source!AX85,O92)</f>
        <v>0</v>
      </c>
      <c r="G92" s="4" t="s">
        <v>79</v>
      </c>
      <c r="H92" s="4" t="s">
        <v>80</v>
      </c>
      <c r="I92" s="4"/>
      <c r="J92" s="4"/>
      <c r="K92" s="4">
        <v>227</v>
      </c>
      <c r="L92" s="4">
        <v>6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228</v>
      </c>
      <c r="F93" s="4">
        <f>ROUND(Source!AY85,O93)</f>
        <v>0</v>
      </c>
      <c r="G93" s="4" t="s">
        <v>81</v>
      </c>
      <c r="H93" s="4" t="s">
        <v>82</v>
      </c>
      <c r="I93" s="4"/>
      <c r="J93" s="4"/>
      <c r="K93" s="4">
        <v>228</v>
      </c>
      <c r="L93" s="4">
        <v>7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216</v>
      </c>
      <c r="F94" s="4">
        <f>ROUND(Source!AP85,O94)</f>
        <v>0</v>
      </c>
      <c r="G94" s="4" t="s">
        <v>83</v>
      </c>
      <c r="H94" s="4" t="s">
        <v>84</v>
      </c>
      <c r="I94" s="4"/>
      <c r="J94" s="4"/>
      <c r="K94" s="4">
        <v>216</v>
      </c>
      <c r="L94" s="4">
        <v>8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223</v>
      </c>
      <c r="F95" s="4">
        <f>ROUND(Source!AQ85,O95)</f>
        <v>0</v>
      </c>
      <c r="G95" s="4" t="s">
        <v>85</v>
      </c>
      <c r="H95" s="4" t="s">
        <v>86</v>
      </c>
      <c r="I95" s="4"/>
      <c r="J95" s="4"/>
      <c r="K95" s="4">
        <v>223</v>
      </c>
      <c r="L95" s="4">
        <v>9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229</v>
      </c>
      <c r="F96" s="4">
        <f>ROUND(Source!AZ85,O96)</f>
        <v>0</v>
      </c>
      <c r="G96" s="4" t="s">
        <v>87</v>
      </c>
      <c r="H96" s="4" t="s">
        <v>88</v>
      </c>
      <c r="I96" s="4"/>
      <c r="J96" s="4"/>
      <c r="K96" s="4">
        <v>229</v>
      </c>
      <c r="L96" s="4">
        <v>10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203</v>
      </c>
      <c r="F97" s="4">
        <f>ROUND(Source!Q85,O97)</f>
        <v>78.180000000000007</v>
      </c>
      <c r="G97" s="4" t="s">
        <v>89</v>
      </c>
      <c r="H97" s="4" t="s">
        <v>90</v>
      </c>
      <c r="I97" s="4"/>
      <c r="J97" s="4"/>
      <c r="K97" s="4">
        <v>203</v>
      </c>
      <c r="L97" s="4">
        <v>11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78.180000000000007</v>
      </c>
      <c r="X97" s="4">
        <v>1</v>
      </c>
      <c r="Y97" s="4">
        <v>78.180000000000007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231</v>
      </c>
      <c r="F98" s="4">
        <f>ROUND(Source!BB85,O98)</f>
        <v>0</v>
      </c>
      <c r="G98" s="4" t="s">
        <v>91</v>
      </c>
      <c r="H98" s="4" t="s">
        <v>92</v>
      </c>
      <c r="I98" s="4"/>
      <c r="J98" s="4"/>
      <c r="K98" s="4">
        <v>231</v>
      </c>
      <c r="L98" s="4">
        <v>12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204</v>
      </c>
      <c r="F99" s="4">
        <f>ROUND(Source!R85,O99)</f>
        <v>49.57</v>
      </c>
      <c r="G99" s="4" t="s">
        <v>93</v>
      </c>
      <c r="H99" s="4" t="s">
        <v>94</v>
      </c>
      <c r="I99" s="4"/>
      <c r="J99" s="4"/>
      <c r="K99" s="4">
        <v>204</v>
      </c>
      <c r="L99" s="4">
        <v>13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49.57</v>
      </c>
      <c r="X99" s="4">
        <v>1</v>
      </c>
      <c r="Y99" s="4">
        <v>49.57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205</v>
      </c>
      <c r="F100" s="4">
        <f>ROUND(Source!S85,O100)</f>
        <v>1996.33</v>
      </c>
      <c r="G100" s="4" t="s">
        <v>95</v>
      </c>
      <c r="H100" s="4" t="s">
        <v>96</v>
      </c>
      <c r="I100" s="4"/>
      <c r="J100" s="4"/>
      <c r="K100" s="4">
        <v>205</v>
      </c>
      <c r="L100" s="4">
        <v>14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1996.33</v>
      </c>
      <c r="X100" s="4">
        <v>1</v>
      </c>
      <c r="Y100" s="4">
        <v>1996.33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232</v>
      </c>
      <c r="F101" s="4">
        <f>ROUND(Source!BC85,O101)</f>
        <v>0</v>
      </c>
      <c r="G101" s="4" t="s">
        <v>97</v>
      </c>
      <c r="H101" s="4" t="s">
        <v>98</v>
      </c>
      <c r="I101" s="4"/>
      <c r="J101" s="4"/>
      <c r="K101" s="4">
        <v>232</v>
      </c>
      <c r="L101" s="4">
        <v>15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214</v>
      </c>
      <c r="F102" s="4">
        <f>ROUND(Source!AS85,O102)</f>
        <v>0</v>
      </c>
      <c r="G102" s="4" t="s">
        <v>99</v>
      </c>
      <c r="H102" s="4" t="s">
        <v>100</v>
      </c>
      <c r="I102" s="4"/>
      <c r="J102" s="4"/>
      <c r="K102" s="4">
        <v>214</v>
      </c>
      <c r="L102" s="4">
        <v>16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215</v>
      </c>
      <c r="F103" s="4">
        <f>ROUND(Source!AT85,O103)</f>
        <v>0</v>
      </c>
      <c r="G103" s="4" t="s">
        <v>101</v>
      </c>
      <c r="H103" s="4" t="s">
        <v>102</v>
      </c>
      <c r="I103" s="4"/>
      <c r="J103" s="4"/>
      <c r="K103" s="4">
        <v>215</v>
      </c>
      <c r="L103" s="4">
        <v>17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217</v>
      </c>
      <c r="F104" s="4">
        <f>ROUND(Source!AU85,O104)</f>
        <v>3725.11</v>
      </c>
      <c r="G104" s="4" t="s">
        <v>103</v>
      </c>
      <c r="H104" s="4" t="s">
        <v>104</v>
      </c>
      <c r="I104" s="4"/>
      <c r="J104" s="4"/>
      <c r="K104" s="4">
        <v>217</v>
      </c>
      <c r="L104" s="4">
        <v>18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3725.11</v>
      </c>
      <c r="X104" s="4">
        <v>1</v>
      </c>
      <c r="Y104" s="4">
        <v>3725.11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230</v>
      </c>
      <c r="F105" s="4">
        <f>ROUND(Source!BA85,O105)</f>
        <v>0</v>
      </c>
      <c r="G105" s="4" t="s">
        <v>105</v>
      </c>
      <c r="H105" s="4" t="s">
        <v>106</v>
      </c>
      <c r="I105" s="4"/>
      <c r="J105" s="4"/>
      <c r="K105" s="4">
        <v>230</v>
      </c>
      <c r="L105" s="4">
        <v>19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206</v>
      </c>
      <c r="F106" s="4">
        <f>ROUND(Source!T85,O106)</f>
        <v>0</v>
      </c>
      <c r="G106" s="4" t="s">
        <v>107</v>
      </c>
      <c r="H106" s="4" t="s">
        <v>108</v>
      </c>
      <c r="I106" s="4"/>
      <c r="J106" s="4"/>
      <c r="K106" s="4">
        <v>206</v>
      </c>
      <c r="L106" s="4">
        <v>20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207</v>
      </c>
      <c r="F107" s="4">
        <f>Source!U85</f>
        <v>2.7100000000000004</v>
      </c>
      <c r="G107" s="4" t="s">
        <v>109</v>
      </c>
      <c r="H107" s="4" t="s">
        <v>110</v>
      </c>
      <c r="I107" s="4"/>
      <c r="J107" s="4"/>
      <c r="K107" s="4">
        <v>207</v>
      </c>
      <c r="L107" s="4">
        <v>21</v>
      </c>
      <c r="M107" s="4">
        <v>3</v>
      </c>
      <c r="N107" s="4" t="s">
        <v>3</v>
      </c>
      <c r="O107" s="4">
        <v>-1</v>
      </c>
      <c r="P107" s="4"/>
      <c r="Q107" s="4"/>
      <c r="R107" s="4"/>
      <c r="S107" s="4"/>
      <c r="T107" s="4"/>
      <c r="U107" s="4"/>
      <c r="V107" s="4"/>
      <c r="W107" s="4">
        <v>2.71</v>
      </c>
      <c r="X107" s="4">
        <v>1</v>
      </c>
      <c r="Y107" s="4">
        <v>2.71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208</v>
      </c>
      <c r="F108" s="4">
        <f>Source!V85</f>
        <v>0</v>
      </c>
      <c r="G108" s="4" t="s">
        <v>111</v>
      </c>
      <c r="H108" s="4" t="s">
        <v>112</v>
      </c>
      <c r="I108" s="4"/>
      <c r="J108" s="4"/>
      <c r="K108" s="4">
        <v>208</v>
      </c>
      <c r="L108" s="4">
        <v>22</v>
      </c>
      <c r="M108" s="4">
        <v>3</v>
      </c>
      <c r="N108" s="4" t="s">
        <v>3</v>
      </c>
      <c r="O108" s="4">
        <v>-1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209</v>
      </c>
      <c r="F109" s="4">
        <f>ROUND(Source!W85,O109)</f>
        <v>0</v>
      </c>
      <c r="G109" s="4" t="s">
        <v>113</v>
      </c>
      <c r="H109" s="4" t="s">
        <v>114</v>
      </c>
      <c r="I109" s="4"/>
      <c r="J109" s="4"/>
      <c r="K109" s="4">
        <v>209</v>
      </c>
      <c r="L109" s="4">
        <v>23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233</v>
      </c>
      <c r="F110" s="4">
        <f>ROUND(Source!BD85,O110)</f>
        <v>0</v>
      </c>
      <c r="G110" s="4" t="s">
        <v>115</v>
      </c>
      <c r="H110" s="4" t="s">
        <v>116</v>
      </c>
      <c r="I110" s="4"/>
      <c r="J110" s="4"/>
      <c r="K110" s="4">
        <v>233</v>
      </c>
      <c r="L110" s="4">
        <v>24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210</v>
      </c>
      <c r="F111" s="4">
        <f>ROUND(Source!X85,O111)</f>
        <v>1397.43</v>
      </c>
      <c r="G111" s="4" t="s">
        <v>117</v>
      </c>
      <c r="H111" s="4" t="s">
        <v>118</v>
      </c>
      <c r="I111" s="4"/>
      <c r="J111" s="4"/>
      <c r="K111" s="4">
        <v>210</v>
      </c>
      <c r="L111" s="4">
        <v>25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1397.43</v>
      </c>
      <c r="X111" s="4">
        <v>1</v>
      </c>
      <c r="Y111" s="4">
        <v>1397.43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211</v>
      </c>
      <c r="F112" s="4">
        <f>ROUND(Source!Y85,O112)</f>
        <v>199.63</v>
      </c>
      <c r="G112" s="4" t="s">
        <v>119</v>
      </c>
      <c r="H112" s="4" t="s">
        <v>120</v>
      </c>
      <c r="I112" s="4"/>
      <c r="J112" s="4"/>
      <c r="K112" s="4">
        <v>211</v>
      </c>
      <c r="L112" s="4">
        <v>26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199.63</v>
      </c>
      <c r="X112" s="4">
        <v>1</v>
      </c>
      <c r="Y112" s="4">
        <v>199.63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224</v>
      </c>
      <c r="F113" s="4">
        <f>ROUND(Source!AR85,O113)</f>
        <v>3725.11</v>
      </c>
      <c r="G113" s="4" t="s">
        <v>121</v>
      </c>
      <c r="H113" s="4" t="s">
        <v>122</v>
      </c>
      <c r="I113" s="4"/>
      <c r="J113" s="4"/>
      <c r="K113" s="4">
        <v>224</v>
      </c>
      <c r="L113" s="4">
        <v>27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3725.11</v>
      </c>
      <c r="X113" s="4">
        <v>1</v>
      </c>
      <c r="Y113" s="4">
        <v>3725.11</v>
      </c>
      <c r="Z113" s="4"/>
      <c r="AA113" s="4"/>
      <c r="AB113" s="4"/>
    </row>
    <row r="115" spans="1:245" x14ac:dyDescent="0.2">
      <c r="A115" s="1">
        <v>5</v>
      </c>
      <c r="B115" s="1">
        <v>1</v>
      </c>
      <c r="C115" s="1"/>
      <c r="D115" s="1">
        <f>ROW(A123)</f>
        <v>123</v>
      </c>
      <c r="E115" s="1"/>
      <c r="F115" s="1" t="s">
        <v>13</v>
      </c>
      <c r="G115" s="1" t="s">
        <v>142</v>
      </c>
      <c r="H115" s="1" t="s">
        <v>3</v>
      </c>
      <c r="I115" s="1">
        <v>0</v>
      </c>
      <c r="J115" s="1"/>
      <c r="K115" s="1">
        <v>0</v>
      </c>
      <c r="L115" s="1"/>
      <c r="M115" s="1" t="s">
        <v>3</v>
      </c>
      <c r="N115" s="1"/>
      <c r="O115" s="1"/>
      <c r="P115" s="1"/>
      <c r="Q115" s="1"/>
      <c r="R115" s="1"/>
      <c r="S115" s="1">
        <v>0</v>
      </c>
      <c r="T115" s="1"/>
      <c r="U115" s="1" t="s">
        <v>3</v>
      </c>
      <c r="V115" s="1">
        <v>0</v>
      </c>
      <c r="W115" s="1"/>
      <c r="X115" s="1"/>
      <c r="Y115" s="1"/>
      <c r="Z115" s="1"/>
      <c r="AA115" s="1"/>
      <c r="AB115" s="1" t="s">
        <v>3</v>
      </c>
      <c r="AC115" s="1" t="s">
        <v>3</v>
      </c>
      <c r="AD115" s="1" t="s">
        <v>3</v>
      </c>
      <c r="AE115" s="1" t="s">
        <v>3</v>
      </c>
      <c r="AF115" s="1" t="s">
        <v>3</v>
      </c>
      <c r="AG115" s="1" t="s">
        <v>3</v>
      </c>
      <c r="AH115" s="1"/>
      <c r="AI115" s="1"/>
      <c r="AJ115" s="1"/>
      <c r="AK115" s="1"/>
      <c r="AL115" s="1"/>
      <c r="AM115" s="1"/>
      <c r="AN115" s="1"/>
      <c r="AO115" s="1"/>
      <c r="AP115" s="1" t="s">
        <v>3</v>
      </c>
      <c r="AQ115" s="1" t="s">
        <v>3</v>
      </c>
      <c r="AR115" s="1" t="s">
        <v>3</v>
      </c>
      <c r="AS115" s="1"/>
      <c r="AT115" s="1"/>
      <c r="AU115" s="1"/>
      <c r="AV115" s="1"/>
      <c r="AW115" s="1"/>
      <c r="AX115" s="1"/>
      <c r="AY115" s="1"/>
      <c r="AZ115" s="1" t="s">
        <v>3</v>
      </c>
      <c r="BA115" s="1"/>
      <c r="BB115" s="1" t="s">
        <v>3</v>
      </c>
      <c r="BC115" s="1" t="s">
        <v>3</v>
      </c>
      <c r="BD115" s="1" t="s">
        <v>3</v>
      </c>
      <c r="BE115" s="1" t="s">
        <v>3</v>
      </c>
      <c r="BF115" s="1" t="s">
        <v>3</v>
      </c>
      <c r="BG115" s="1" t="s">
        <v>3</v>
      </c>
      <c r="BH115" s="1" t="s">
        <v>3</v>
      </c>
      <c r="BI115" s="1" t="s">
        <v>3</v>
      </c>
      <c r="BJ115" s="1" t="s">
        <v>3</v>
      </c>
      <c r="BK115" s="1" t="s">
        <v>3</v>
      </c>
      <c r="BL115" s="1" t="s">
        <v>3</v>
      </c>
      <c r="BM115" s="1" t="s">
        <v>3</v>
      </c>
      <c r="BN115" s="1" t="s">
        <v>3</v>
      </c>
      <c r="BO115" s="1" t="s">
        <v>3</v>
      </c>
      <c r="BP115" s="1" t="s">
        <v>3</v>
      </c>
      <c r="BQ115" s="1"/>
      <c r="BR115" s="1"/>
      <c r="BS115" s="1"/>
      <c r="BT115" s="1"/>
      <c r="BU115" s="1"/>
      <c r="BV115" s="1"/>
      <c r="BW115" s="1"/>
      <c r="BX115" s="1">
        <v>0</v>
      </c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>
        <v>0</v>
      </c>
    </row>
    <row r="117" spans="1:245" x14ac:dyDescent="0.2">
      <c r="A117" s="2">
        <v>52</v>
      </c>
      <c r="B117" s="2">
        <f t="shared" ref="B117:G117" si="78">B123</f>
        <v>1</v>
      </c>
      <c r="C117" s="2">
        <f t="shared" si="78"/>
        <v>5</v>
      </c>
      <c r="D117" s="2">
        <f t="shared" si="78"/>
        <v>115</v>
      </c>
      <c r="E117" s="2">
        <f t="shared" si="78"/>
        <v>0</v>
      </c>
      <c r="F117" s="2" t="str">
        <f t="shared" si="78"/>
        <v>Новый подраздел</v>
      </c>
      <c r="G117" s="2" t="str">
        <f t="shared" si="78"/>
        <v>Канализация</v>
      </c>
      <c r="H117" s="2"/>
      <c r="I117" s="2"/>
      <c r="J117" s="2"/>
      <c r="K117" s="2"/>
      <c r="L117" s="2"/>
      <c r="M117" s="2"/>
      <c r="N117" s="2"/>
      <c r="O117" s="2">
        <f t="shared" ref="O117:AT117" si="79">O123</f>
        <v>0</v>
      </c>
      <c r="P117" s="2">
        <f t="shared" si="79"/>
        <v>0</v>
      </c>
      <c r="Q117" s="2">
        <f t="shared" si="79"/>
        <v>0</v>
      </c>
      <c r="R117" s="2">
        <f t="shared" si="79"/>
        <v>0</v>
      </c>
      <c r="S117" s="2">
        <f t="shared" si="79"/>
        <v>0</v>
      </c>
      <c r="T117" s="2">
        <f t="shared" si="79"/>
        <v>0</v>
      </c>
      <c r="U117" s="2">
        <f t="shared" si="79"/>
        <v>0</v>
      </c>
      <c r="V117" s="2">
        <f t="shared" si="79"/>
        <v>0</v>
      </c>
      <c r="W117" s="2">
        <f t="shared" si="79"/>
        <v>0</v>
      </c>
      <c r="X117" s="2">
        <f t="shared" si="79"/>
        <v>0</v>
      </c>
      <c r="Y117" s="2">
        <f t="shared" si="79"/>
        <v>0</v>
      </c>
      <c r="Z117" s="2">
        <f t="shared" si="79"/>
        <v>0</v>
      </c>
      <c r="AA117" s="2">
        <f t="shared" si="79"/>
        <v>0</v>
      </c>
      <c r="AB117" s="2">
        <f t="shared" si="79"/>
        <v>0</v>
      </c>
      <c r="AC117" s="2">
        <f t="shared" si="79"/>
        <v>0</v>
      </c>
      <c r="AD117" s="2">
        <f t="shared" si="79"/>
        <v>0</v>
      </c>
      <c r="AE117" s="2">
        <f t="shared" si="79"/>
        <v>0</v>
      </c>
      <c r="AF117" s="2">
        <f t="shared" si="79"/>
        <v>0</v>
      </c>
      <c r="AG117" s="2">
        <f t="shared" si="79"/>
        <v>0</v>
      </c>
      <c r="AH117" s="2">
        <f t="shared" si="79"/>
        <v>0</v>
      </c>
      <c r="AI117" s="2">
        <f t="shared" si="79"/>
        <v>0</v>
      </c>
      <c r="AJ117" s="2">
        <f t="shared" si="79"/>
        <v>0</v>
      </c>
      <c r="AK117" s="2">
        <f t="shared" si="79"/>
        <v>0</v>
      </c>
      <c r="AL117" s="2">
        <f t="shared" si="79"/>
        <v>0</v>
      </c>
      <c r="AM117" s="2">
        <f t="shared" si="79"/>
        <v>0</v>
      </c>
      <c r="AN117" s="2">
        <f t="shared" si="79"/>
        <v>0</v>
      </c>
      <c r="AO117" s="2">
        <f t="shared" si="79"/>
        <v>0</v>
      </c>
      <c r="AP117" s="2">
        <f t="shared" si="79"/>
        <v>0</v>
      </c>
      <c r="AQ117" s="2">
        <f t="shared" si="79"/>
        <v>0</v>
      </c>
      <c r="AR117" s="2">
        <f t="shared" si="79"/>
        <v>0</v>
      </c>
      <c r="AS117" s="2">
        <f t="shared" si="79"/>
        <v>0</v>
      </c>
      <c r="AT117" s="2">
        <f t="shared" si="79"/>
        <v>0</v>
      </c>
      <c r="AU117" s="2">
        <f t="shared" ref="AU117:BZ117" si="80">AU123</f>
        <v>0</v>
      </c>
      <c r="AV117" s="2">
        <f t="shared" si="80"/>
        <v>0</v>
      </c>
      <c r="AW117" s="2">
        <f t="shared" si="80"/>
        <v>0</v>
      </c>
      <c r="AX117" s="2">
        <f t="shared" si="80"/>
        <v>0</v>
      </c>
      <c r="AY117" s="2">
        <f t="shared" si="80"/>
        <v>0</v>
      </c>
      <c r="AZ117" s="2">
        <f t="shared" si="80"/>
        <v>0</v>
      </c>
      <c r="BA117" s="2">
        <f t="shared" si="80"/>
        <v>0</v>
      </c>
      <c r="BB117" s="2">
        <f t="shared" si="80"/>
        <v>0</v>
      </c>
      <c r="BC117" s="2">
        <f t="shared" si="80"/>
        <v>0</v>
      </c>
      <c r="BD117" s="2">
        <f t="shared" si="80"/>
        <v>0</v>
      </c>
      <c r="BE117" s="2">
        <f t="shared" si="80"/>
        <v>0</v>
      </c>
      <c r="BF117" s="2">
        <f t="shared" si="80"/>
        <v>0</v>
      </c>
      <c r="BG117" s="2">
        <f t="shared" si="80"/>
        <v>0</v>
      </c>
      <c r="BH117" s="2">
        <f t="shared" si="80"/>
        <v>0</v>
      </c>
      <c r="BI117" s="2">
        <f t="shared" si="80"/>
        <v>0</v>
      </c>
      <c r="BJ117" s="2">
        <f t="shared" si="80"/>
        <v>0</v>
      </c>
      <c r="BK117" s="2">
        <f t="shared" si="80"/>
        <v>0</v>
      </c>
      <c r="BL117" s="2">
        <f t="shared" si="80"/>
        <v>0</v>
      </c>
      <c r="BM117" s="2">
        <f t="shared" si="80"/>
        <v>0</v>
      </c>
      <c r="BN117" s="2">
        <f t="shared" si="80"/>
        <v>0</v>
      </c>
      <c r="BO117" s="2">
        <f t="shared" si="80"/>
        <v>0</v>
      </c>
      <c r="BP117" s="2">
        <f t="shared" si="80"/>
        <v>0</v>
      </c>
      <c r="BQ117" s="2">
        <f t="shared" si="80"/>
        <v>0</v>
      </c>
      <c r="BR117" s="2">
        <f t="shared" si="80"/>
        <v>0</v>
      </c>
      <c r="BS117" s="2">
        <f t="shared" si="80"/>
        <v>0</v>
      </c>
      <c r="BT117" s="2">
        <f t="shared" si="80"/>
        <v>0</v>
      </c>
      <c r="BU117" s="2">
        <f t="shared" si="80"/>
        <v>0</v>
      </c>
      <c r="BV117" s="2">
        <f t="shared" si="80"/>
        <v>0</v>
      </c>
      <c r="BW117" s="2">
        <f t="shared" si="80"/>
        <v>0</v>
      </c>
      <c r="BX117" s="2">
        <f t="shared" si="80"/>
        <v>0</v>
      </c>
      <c r="BY117" s="2">
        <f t="shared" si="80"/>
        <v>0</v>
      </c>
      <c r="BZ117" s="2">
        <f t="shared" si="80"/>
        <v>0</v>
      </c>
      <c r="CA117" s="2">
        <f t="shared" ref="CA117:DF117" si="81">CA123</f>
        <v>0</v>
      </c>
      <c r="CB117" s="2">
        <f t="shared" si="81"/>
        <v>0</v>
      </c>
      <c r="CC117" s="2">
        <f t="shared" si="81"/>
        <v>0</v>
      </c>
      <c r="CD117" s="2">
        <f t="shared" si="81"/>
        <v>0</v>
      </c>
      <c r="CE117" s="2">
        <f t="shared" si="81"/>
        <v>0</v>
      </c>
      <c r="CF117" s="2">
        <f t="shared" si="81"/>
        <v>0</v>
      </c>
      <c r="CG117" s="2">
        <f t="shared" si="81"/>
        <v>0</v>
      </c>
      <c r="CH117" s="2">
        <f t="shared" si="81"/>
        <v>0</v>
      </c>
      <c r="CI117" s="2">
        <f t="shared" si="81"/>
        <v>0</v>
      </c>
      <c r="CJ117" s="2">
        <f t="shared" si="81"/>
        <v>0</v>
      </c>
      <c r="CK117" s="2">
        <f t="shared" si="81"/>
        <v>0</v>
      </c>
      <c r="CL117" s="2">
        <f t="shared" si="81"/>
        <v>0</v>
      </c>
      <c r="CM117" s="2">
        <f t="shared" si="81"/>
        <v>0</v>
      </c>
      <c r="CN117" s="2">
        <f t="shared" si="81"/>
        <v>0</v>
      </c>
      <c r="CO117" s="2">
        <f t="shared" si="81"/>
        <v>0</v>
      </c>
      <c r="CP117" s="2">
        <f t="shared" si="81"/>
        <v>0</v>
      </c>
      <c r="CQ117" s="2">
        <f t="shared" si="81"/>
        <v>0</v>
      </c>
      <c r="CR117" s="2">
        <f t="shared" si="81"/>
        <v>0</v>
      </c>
      <c r="CS117" s="2">
        <f t="shared" si="81"/>
        <v>0</v>
      </c>
      <c r="CT117" s="2">
        <f t="shared" si="81"/>
        <v>0</v>
      </c>
      <c r="CU117" s="2">
        <f t="shared" si="81"/>
        <v>0</v>
      </c>
      <c r="CV117" s="2">
        <f t="shared" si="81"/>
        <v>0</v>
      </c>
      <c r="CW117" s="2">
        <f t="shared" si="81"/>
        <v>0</v>
      </c>
      <c r="CX117" s="2">
        <f t="shared" si="81"/>
        <v>0</v>
      </c>
      <c r="CY117" s="2">
        <f t="shared" si="81"/>
        <v>0</v>
      </c>
      <c r="CZ117" s="2">
        <f t="shared" si="81"/>
        <v>0</v>
      </c>
      <c r="DA117" s="2">
        <f t="shared" si="81"/>
        <v>0</v>
      </c>
      <c r="DB117" s="2">
        <f t="shared" si="81"/>
        <v>0</v>
      </c>
      <c r="DC117" s="2">
        <f t="shared" si="81"/>
        <v>0</v>
      </c>
      <c r="DD117" s="2">
        <f t="shared" si="81"/>
        <v>0</v>
      </c>
      <c r="DE117" s="2">
        <f t="shared" si="81"/>
        <v>0</v>
      </c>
      <c r="DF117" s="2">
        <f t="shared" si="81"/>
        <v>0</v>
      </c>
      <c r="DG117" s="3">
        <f t="shared" ref="DG117:EL117" si="82">DG123</f>
        <v>0</v>
      </c>
      <c r="DH117" s="3">
        <f t="shared" si="82"/>
        <v>0</v>
      </c>
      <c r="DI117" s="3">
        <f t="shared" si="82"/>
        <v>0</v>
      </c>
      <c r="DJ117" s="3">
        <f t="shared" si="82"/>
        <v>0</v>
      </c>
      <c r="DK117" s="3">
        <f t="shared" si="82"/>
        <v>0</v>
      </c>
      <c r="DL117" s="3">
        <f t="shared" si="82"/>
        <v>0</v>
      </c>
      <c r="DM117" s="3">
        <f t="shared" si="82"/>
        <v>0</v>
      </c>
      <c r="DN117" s="3">
        <f t="shared" si="82"/>
        <v>0</v>
      </c>
      <c r="DO117" s="3">
        <f t="shared" si="82"/>
        <v>0</v>
      </c>
      <c r="DP117" s="3">
        <f t="shared" si="82"/>
        <v>0</v>
      </c>
      <c r="DQ117" s="3">
        <f t="shared" si="82"/>
        <v>0</v>
      </c>
      <c r="DR117" s="3">
        <f t="shared" si="82"/>
        <v>0</v>
      </c>
      <c r="DS117" s="3">
        <f t="shared" si="82"/>
        <v>0</v>
      </c>
      <c r="DT117" s="3">
        <f t="shared" si="82"/>
        <v>0</v>
      </c>
      <c r="DU117" s="3">
        <f t="shared" si="82"/>
        <v>0</v>
      </c>
      <c r="DV117" s="3">
        <f t="shared" si="82"/>
        <v>0</v>
      </c>
      <c r="DW117" s="3">
        <f t="shared" si="82"/>
        <v>0</v>
      </c>
      <c r="DX117" s="3">
        <f t="shared" si="82"/>
        <v>0</v>
      </c>
      <c r="DY117" s="3">
        <f t="shared" si="82"/>
        <v>0</v>
      </c>
      <c r="DZ117" s="3">
        <f t="shared" si="82"/>
        <v>0</v>
      </c>
      <c r="EA117" s="3">
        <f t="shared" si="82"/>
        <v>0</v>
      </c>
      <c r="EB117" s="3">
        <f t="shared" si="82"/>
        <v>0</v>
      </c>
      <c r="EC117" s="3">
        <f t="shared" si="82"/>
        <v>0</v>
      </c>
      <c r="ED117" s="3">
        <f t="shared" si="82"/>
        <v>0</v>
      </c>
      <c r="EE117" s="3">
        <f t="shared" si="82"/>
        <v>0</v>
      </c>
      <c r="EF117" s="3">
        <f t="shared" si="82"/>
        <v>0</v>
      </c>
      <c r="EG117" s="3">
        <f t="shared" si="82"/>
        <v>0</v>
      </c>
      <c r="EH117" s="3">
        <f t="shared" si="82"/>
        <v>0</v>
      </c>
      <c r="EI117" s="3">
        <f t="shared" si="82"/>
        <v>0</v>
      </c>
      <c r="EJ117" s="3">
        <f t="shared" si="82"/>
        <v>0</v>
      </c>
      <c r="EK117" s="3">
        <f t="shared" si="82"/>
        <v>0</v>
      </c>
      <c r="EL117" s="3">
        <f t="shared" si="82"/>
        <v>0</v>
      </c>
      <c r="EM117" s="3">
        <f t="shared" ref="EM117:FR117" si="83">EM123</f>
        <v>0</v>
      </c>
      <c r="EN117" s="3">
        <f t="shared" si="83"/>
        <v>0</v>
      </c>
      <c r="EO117" s="3">
        <f t="shared" si="83"/>
        <v>0</v>
      </c>
      <c r="EP117" s="3">
        <f t="shared" si="83"/>
        <v>0</v>
      </c>
      <c r="EQ117" s="3">
        <f t="shared" si="83"/>
        <v>0</v>
      </c>
      <c r="ER117" s="3">
        <f t="shared" si="83"/>
        <v>0</v>
      </c>
      <c r="ES117" s="3">
        <f t="shared" si="83"/>
        <v>0</v>
      </c>
      <c r="ET117" s="3">
        <f t="shared" si="83"/>
        <v>0</v>
      </c>
      <c r="EU117" s="3">
        <f t="shared" si="83"/>
        <v>0</v>
      </c>
      <c r="EV117" s="3">
        <f t="shared" si="83"/>
        <v>0</v>
      </c>
      <c r="EW117" s="3">
        <f t="shared" si="83"/>
        <v>0</v>
      </c>
      <c r="EX117" s="3">
        <f t="shared" si="83"/>
        <v>0</v>
      </c>
      <c r="EY117" s="3">
        <f t="shared" si="83"/>
        <v>0</v>
      </c>
      <c r="EZ117" s="3">
        <f t="shared" si="83"/>
        <v>0</v>
      </c>
      <c r="FA117" s="3">
        <f t="shared" si="83"/>
        <v>0</v>
      </c>
      <c r="FB117" s="3">
        <f t="shared" si="83"/>
        <v>0</v>
      </c>
      <c r="FC117" s="3">
        <f t="shared" si="83"/>
        <v>0</v>
      </c>
      <c r="FD117" s="3">
        <f t="shared" si="83"/>
        <v>0</v>
      </c>
      <c r="FE117" s="3">
        <f t="shared" si="83"/>
        <v>0</v>
      </c>
      <c r="FF117" s="3">
        <f t="shared" si="83"/>
        <v>0</v>
      </c>
      <c r="FG117" s="3">
        <f t="shared" si="83"/>
        <v>0</v>
      </c>
      <c r="FH117" s="3">
        <f t="shared" si="83"/>
        <v>0</v>
      </c>
      <c r="FI117" s="3">
        <f t="shared" si="83"/>
        <v>0</v>
      </c>
      <c r="FJ117" s="3">
        <f t="shared" si="83"/>
        <v>0</v>
      </c>
      <c r="FK117" s="3">
        <f t="shared" si="83"/>
        <v>0</v>
      </c>
      <c r="FL117" s="3">
        <f t="shared" si="83"/>
        <v>0</v>
      </c>
      <c r="FM117" s="3">
        <f t="shared" si="83"/>
        <v>0</v>
      </c>
      <c r="FN117" s="3">
        <f t="shared" si="83"/>
        <v>0</v>
      </c>
      <c r="FO117" s="3">
        <f t="shared" si="83"/>
        <v>0</v>
      </c>
      <c r="FP117" s="3">
        <f t="shared" si="83"/>
        <v>0</v>
      </c>
      <c r="FQ117" s="3">
        <f t="shared" si="83"/>
        <v>0</v>
      </c>
      <c r="FR117" s="3">
        <f t="shared" si="83"/>
        <v>0</v>
      </c>
      <c r="FS117" s="3">
        <f t="shared" ref="FS117:GX117" si="84">FS123</f>
        <v>0</v>
      </c>
      <c r="FT117" s="3">
        <f t="shared" si="84"/>
        <v>0</v>
      </c>
      <c r="FU117" s="3">
        <f t="shared" si="84"/>
        <v>0</v>
      </c>
      <c r="FV117" s="3">
        <f t="shared" si="84"/>
        <v>0</v>
      </c>
      <c r="FW117" s="3">
        <f t="shared" si="84"/>
        <v>0</v>
      </c>
      <c r="FX117" s="3">
        <f t="shared" si="84"/>
        <v>0</v>
      </c>
      <c r="FY117" s="3">
        <f t="shared" si="84"/>
        <v>0</v>
      </c>
      <c r="FZ117" s="3">
        <f t="shared" si="84"/>
        <v>0</v>
      </c>
      <c r="GA117" s="3">
        <f t="shared" si="84"/>
        <v>0</v>
      </c>
      <c r="GB117" s="3">
        <f t="shared" si="84"/>
        <v>0</v>
      </c>
      <c r="GC117" s="3">
        <f t="shared" si="84"/>
        <v>0</v>
      </c>
      <c r="GD117" s="3">
        <f t="shared" si="84"/>
        <v>0</v>
      </c>
      <c r="GE117" s="3">
        <f t="shared" si="84"/>
        <v>0</v>
      </c>
      <c r="GF117" s="3">
        <f t="shared" si="84"/>
        <v>0</v>
      </c>
      <c r="GG117" s="3">
        <f t="shared" si="84"/>
        <v>0</v>
      </c>
      <c r="GH117" s="3">
        <f t="shared" si="84"/>
        <v>0</v>
      </c>
      <c r="GI117" s="3">
        <f t="shared" si="84"/>
        <v>0</v>
      </c>
      <c r="GJ117" s="3">
        <f t="shared" si="84"/>
        <v>0</v>
      </c>
      <c r="GK117" s="3">
        <f t="shared" si="84"/>
        <v>0</v>
      </c>
      <c r="GL117" s="3">
        <f t="shared" si="84"/>
        <v>0</v>
      </c>
      <c r="GM117" s="3">
        <f t="shared" si="84"/>
        <v>0</v>
      </c>
      <c r="GN117" s="3">
        <f t="shared" si="84"/>
        <v>0</v>
      </c>
      <c r="GO117" s="3">
        <f t="shared" si="84"/>
        <v>0</v>
      </c>
      <c r="GP117" s="3">
        <f t="shared" si="84"/>
        <v>0</v>
      </c>
      <c r="GQ117" s="3">
        <f t="shared" si="84"/>
        <v>0</v>
      </c>
      <c r="GR117" s="3">
        <f t="shared" si="84"/>
        <v>0</v>
      </c>
      <c r="GS117" s="3">
        <f t="shared" si="84"/>
        <v>0</v>
      </c>
      <c r="GT117" s="3">
        <f t="shared" si="84"/>
        <v>0</v>
      </c>
      <c r="GU117" s="3">
        <f t="shared" si="84"/>
        <v>0</v>
      </c>
      <c r="GV117" s="3">
        <f t="shared" si="84"/>
        <v>0</v>
      </c>
      <c r="GW117" s="3">
        <f t="shared" si="84"/>
        <v>0</v>
      </c>
      <c r="GX117" s="3">
        <f t="shared" si="84"/>
        <v>0</v>
      </c>
    </row>
    <row r="119" spans="1:245" x14ac:dyDescent="0.2">
      <c r="A119">
        <v>17</v>
      </c>
      <c r="B119">
        <v>1</v>
      </c>
      <c r="D119">
        <f>ROW(EtalonRes!A41)</f>
        <v>41</v>
      </c>
      <c r="E119" t="s">
        <v>3</v>
      </c>
      <c r="F119" t="s">
        <v>143</v>
      </c>
      <c r="G119" t="s">
        <v>144</v>
      </c>
      <c r="H119" t="s">
        <v>132</v>
      </c>
      <c r="I119">
        <f>ROUND((16+8)*0.1/100,9)</f>
        <v>2.4E-2</v>
      </c>
      <c r="J119">
        <v>0</v>
      </c>
      <c r="K119">
        <f>ROUND((16+8)*0.1/100,9)</f>
        <v>2.4E-2</v>
      </c>
      <c r="O119">
        <f>ROUND(CP119,2)</f>
        <v>405.78</v>
      </c>
      <c r="P119">
        <f>ROUND(CQ119*I119,2)</f>
        <v>65.48</v>
      </c>
      <c r="Q119">
        <f>ROUND(CR119*I119,2)</f>
        <v>0</v>
      </c>
      <c r="R119">
        <f>ROUND(CS119*I119,2)</f>
        <v>0</v>
      </c>
      <c r="S119">
        <f>ROUND(CT119*I119,2)</f>
        <v>340.3</v>
      </c>
      <c r="T119">
        <f>ROUND(CU119*I119,2)</f>
        <v>0</v>
      </c>
      <c r="U119">
        <f>CV119*I119</f>
        <v>0.70896000000000003</v>
      </c>
      <c r="V119">
        <f>CW119*I119</f>
        <v>0</v>
      </c>
      <c r="W119">
        <f>ROUND(CX119*I119,2)</f>
        <v>0</v>
      </c>
      <c r="X119">
        <f t="shared" ref="X119:Y121" si="85">ROUND(CY119,2)</f>
        <v>238.21</v>
      </c>
      <c r="Y119">
        <f t="shared" si="85"/>
        <v>34.03</v>
      </c>
      <c r="AA119">
        <v>-1</v>
      </c>
      <c r="AB119">
        <f>ROUND((AC119+AD119+AF119),6)</f>
        <v>16907.419999999998</v>
      </c>
      <c r="AC119">
        <f>ROUND((ES119),6)</f>
        <v>2728.22</v>
      </c>
      <c r="AD119">
        <f>ROUND((((ET119)-(EU119))+AE119),6)</f>
        <v>0</v>
      </c>
      <c r="AE119">
        <f>ROUND((EU119),6)</f>
        <v>0</v>
      </c>
      <c r="AF119">
        <f>ROUND((EV119),6)</f>
        <v>14179.2</v>
      </c>
      <c r="AG119">
        <f>ROUND((AP119),6)</f>
        <v>0</v>
      </c>
      <c r="AH119">
        <f>(EW119)</f>
        <v>29.54</v>
      </c>
      <c r="AI119">
        <f>(EX119)</f>
        <v>0</v>
      </c>
      <c r="AJ119">
        <f>(AS119)</f>
        <v>0</v>
      </c>
      <c r="AK119">
        <v>16907.419999999998</v>
      </c>
      <c r="AL119">
        <v>2728.22</v>
      </c>
      <c r="AM119">
        <v>0</v>
      </c>
      <c r="AN119">
        <v>0</v>
      </c>
      <c r="AO119">
        <v>14179.2</v>
      </c>
      <c r="AP119">
        <v>0</v>
      </c>
      <c r="AQ119">
        <v>29.54</v>
      </c>
      <c r="AR119">
        <v>0</v>
      </c>
      <c r="AS119">
        <v>0</v>
      </c>
      <c r="AT119">
        <v>70</v>
      </c>
      <c r="AU119">
        <v>10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4</v>
      </c>
      <c r="BJ119" t="s">
        <v>145</v>
      </c>
      <c r="BM119">
        <v>0</v>
      </c>
      <c r="BN119">
        <v>0</v>
      </c>
      <c r="BO119" t="s">
        <v>3</v>
      </c>
      <c r="BP119">
        <v>0</v>
      </c>
      <c r="BQ119">
        <v>1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70</v>
      </c>
      <c r="CA119">
        <v>10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>(P119+Q119+S119)</f>
        <v>405.78000000000003</v>
      </c>
      <c r="CQ119">
        <f>(AC119*BC119*AW119)</f>
        <v>2728.22</v>
      </c>
      <c r="CR119">
        <f>((((ET119)*BB119-(EU119)*BS119)+AE119*BS119)*AV119)</f>
        <v>0</v>
      </c>
      <c r="CS119">
        <f>(AE119*BS119*AV119)</f>
        <v>0</v>
      </c>
      <c r="CT119">
        <f>(AF119*BA119*AV119)</f>
        <v>14179.2</v>
      </c>
      <c r="CU119">
        <f>AG119</f>
        <v>0</v>
      </c>
      <c r="CV119">
        <f>(AH119*AV119)</f>
        <v>29.54</v>
      </c>
      <c r="CW119">
        <f t="shared" ref="CW119:CX121" si="86">AI119</f>
        <v>0</v>
      </c>
      <c r="CX119">
        <f t="shared" si="86"/>
        <v>0</v>
      </c>
      <c r="CY119">
        <f>((S119*BZ119)/100)</f>
        <v>238.21</v>
      </c>
      <c r="CZ119">
        <f>((S119*CA119)/100)</f>
        <v>34.03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1003</v>
      </c>
      <c r="DV119" t="s">
        <v>132</v>
      </c>
      <c r="DW119" t="s">
        <v>132</v>
      </c>
      <c r="DX119">
        <v>100</v>
      </c>
      <c r="DZ119" t="s">
        <v>3</v>
      </c>
      <c r="EA119" t="s">
        <v>3</v>
      </c>
      <c r="EB119" t="s">
        <v>3</v>
      </c>
      <c r="EC119" t="s">
        <v>3</v>
      </c>
      <c r="EE119">
        <v>1441815344</v>
      </c>
      <c r="EF119">
        <v>1</v>
      </c>
      <c r="EG119" t="s">
        <v>20</v>
      </c>
      <c r="EH119">
        <v>0</v>
      </c>
      <c r="EI119" t="s">
        <v>3</v>
      </c>
      <c r="EJ119">
        <v>4</v>
      </c>
      <c r="EK119">
        <v>0</v>
      </c>
      <c r="EL119" t="s">
        <v>21</v>
      </c>
      <c r="EM119" t="s">
        <v>22</v>
      </c>
      <c r="EO119" t="s">
        <v>3</v>
      </c>
      <c r="EQ119">
        <v>1311744</v>
      </c>
      <c r="ER119">
        <v>16907.419999999998</v>
      </c>
      <c r="ES119">
        <v>2728.22</v>
      </c>
      <c r="ET119">
        <v>0</v>
      </c>
      <c r="EU119">
        <v>0</v>
      </c>
      <c r="EV119">
        <v>14179.2</v>
      </c>
      <c r="EW119">
        <v>29.54</v>
      </c>
      <c r="EX119">
        <v>0</v>
      </c>
      <c r="EY119">
        <v>0</v>
      </c>
      <c r="FQ119">
        <v>0</v>
      </c>
      <c r="FR119">
        <f>ROUND(IF(BI119=3,GM119,0),2)</f>
        <v>0</v>
      </c>
      <c r="FS119">
        <v>0</v>
      </c>
      <c r="FX119">
        <v>70</v>
      </c>
      <c r="FY119">
        <v>10</v>
      </c>
      <c r="GA119" t="s">
        <v>3</v>
      </c>
      <c r="GD119">
        <v>0</v>
      </c>
      <c r="GF119">
        <v>-317825441</v>
      </c>
      <c r="GG119">
        <v>2</v>
      </c>
      <c r="GH119">
        <v>1</v>
      </c>
      <c r="GI119">
        <v>-2</v>
      </c>
      <c r="GJ119">
        <v>0</v>
      </c>
      <c r="GK119">
        <f>ROUND(R119*(R12)/100,2)</f>
        <v>0</v>
      </c>
      <c r="GL119">
        <f>ROUND(IF(AND(BH119=3,BI119=3,FS119&lt;&gt;0),P119,0),2)</f>
        <v>0</v>
      </c>
      <c r="GM119">
        <f>ROUND(O119+X119+Y119+GK119,2)+GX119</f>
        <v>678.02</v>
      </c>
      <c r="GN119">
        <f>IF(OR(BI119=0,BI119=1),GM119-GX119,0)</f>
        <v>0</v>
      </c>
      <c r="GO119">
        <f>IF(BI119=2,GM119-GX119,0)</f>
        <v>0</v>
      </c>
      <c r="GP119">
        <f>IF(BI119=4,GM119-GX119,0)</f>
        <v>678.02</v>
      </c>
      <c r="GR119">
        <v>0</v>
      </c>
      <c r="GS119">
        <v>3</v>
      </c>
      <c r="GT119">
        <v>0</v>
      </c>
      <c r="GU119" t="s">
        <v>3</v>
      </c>
      <c r="GV119">
        <f>ROUND((GT119),6)</f>
        <v>0</v>
      </c>
      <c r="GW119">
        <v>1</v>
      </c>
      <c r="GX119">
        <f>ROUND(HC119*I119,2)</f>
        <v>0</v>
      </c>
      <c r="HA119">
        <v>0</v>
      </c>
      <c r="HB119">
        <v>0</v>
      </c>
      <c r="HC119">
        <f>GV119*GW119</f>
        <v>0</v>
      </c>
      <c r="HE119" t="s">
        <v>3</v>
      </c>
      <c r="HF119" t="s">
        <v>3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IK119">
        <v>0</v>
      </c>
    </row>
    <row r="120" spans="1:245" x14ac:dyDescent="0.2">
      <c r="A120">
        <v>17</v>
      </c>
      <c r="B120">
        <v>1</v>
      </c>
      <c r="D120">
        <f>ROW(EtalonRes!A42)</f>
        <v>42</v>
      </c>
      <c r="E120" t="s">
        <v>3</v>
      </c>
      <c r="F120" t="s">
        <v>130</v>
      </c>
      <c r="G120" t="s">
        <v>131</v>
      </c>
      <c r="H120" t="s">
        <v>132</v>
      </c>
      <c r="I120">
        <f>ROUND((16+8)*0.1/100,9)</f>
        <v>2.4E-2</v>
      </c>
      <c r="J120">
        <v>0</v>
      </c>
      <c r="K120">
        <f>ROUND((16+8)*0.1/100,9)</f>
        <v>2.4E-2</v>
      </c>
      <c r="O120">
        <f>ROUND(CP120,2)</f>
        <v>48.57</v>
      </c>
      <c r="P120">
        <f>ROUND(CQ120*I120,2)</f>
        <v>0</v>
      </c>
      <c r="Q120">
        <f>ROUND(CR120*I120,2)</f>
        <v>0</v>
      </c>
      <c r="R120">
        <f>ROUND(CS120*I120,2)</f>
        <v>0</v>
      </c>
      <c r="S120">
        <f>ROUND(CT120*I120,2)</f>
        <v>48.57</v>
      </c>
      <c r="T120">
        <f>ROUND(CU120*I120,2)</f>
        <v>0</v>
      </c>
      <c r="U120">
        <f>CV120*I120</f>
        <v>8.6400000000000005E-2</v>
      </c>
      <c r="V120">
        <f>CW120*I120</f>
        <v>0</v>
      </c>
      <c r="W120">
        <f>ROUND(CX120*I120,2)</f>
        <v>0</v>
      </c>
      <c r="X120">
        <f t="shared" si="85"/>
        <v>34</v>
      </c>
      <c r="Y120">
        <f t="shared" si="85"/>
        <v>4.8600000000000003</v>
      </c>
      <c r="AA120">
        <v>-1</v>
      </c>
      <c r="AB120">
        <f>ROUND((AC120+AD120+AF120),6)</f>
        <v>2023.8</v>
      </c>
      <c r="AC120">
        <f>ROUND(((ES120*4)),6)</f>
        <v>0</v>
      </c>
      <c r="AD120">
        <f>ROUND(((((ET120*4))-((EU120*4)))+AE120),6)</f>
        <v>0</v>
      </c>
      <c r="AE120">
        <f>ROUND(((EU120*4)),6)</f>
        <v>0</v>
      </c>
      <c r="AF120">
        <f>ROUND(((EV120*4)),6)</f>
        <v>2023.8</v>
      </c>
      <c r="AG120">
        <f>ROUND((AP120),6)</f>
        <v>0</v>
      </c>
      <c r="AH120">
        <f>((EW120*4))</f>
        <v>3.6</v>
      </c>
      <c r="AI120">
        <f>((EX120*4))</f>
        <v>0</v>
      </c>
      <c r="AJ120">
        <f>(AS120)</f>
        <v>0</v>
      </c>
      <c r="AK120">
        <v>505.95</v>
      </c>
      <c r="AL120">
        <v>0</v>
      </c>
      <c r="AM120">
        <v>0</v>
      </c>
      <c r="AN120">
        <v>0</v>
      </c>
      <c r="AO120">
        <v>505.95</v>
      </c>
      <c r="AP120">
        <v>0</v>
      </c>
      <c r="AQ120">
        <v>0.9</v>
      </c>
      <c r="AR120">
        <v>0</v>
      </c>
      <c r="AS120">
        <v>0</v>
      </c>
      <c r="AT120">
        <v>70</v>
      </c>
      <c r="AU120">
        <v>10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4</v>
      </c>
      <c r="BJ120" t="s">
        <v>133</v>
      </c>
      <c r="BM120">
        <v>0</v>
      </c>
      <c r="BN120">
        <v>0</v>
      </c>
      <c r="BO120" t="s">
        <v>3</v>
      </c>
      <c r="BP120">
        <v>0</v>
      </c>
      <c r="BQ120">
        <v>1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70</v>
      </c>
      <c r="CA120">
        <v>10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>(P120+Q120+S120)</f>
        <v>48.57</v>
      </c>
      <c r="CQ120">
        <f>(AC120*BC120*AW120)</f>
        <v>0</v>
      </c>
      <c r="CR120">
        <f>(((((ET120*4))*BB120-((EU120*4))*BS120)+AE120*BS120)*AV120)</f>
        <v>0</v>
      </c>
      <c r="CS120">
        <f>(AE120*BS120*AV120)</f>
        <v>0</v>
      </c>
      <c r="CT120">
        <f>(AF120*BA120*AV120)</f>
        <v>2023.8</v>
      </c>
      <c r="CU120">
        <f>AG120</f>
        <v>0</v>
      </c>
      <c r="CV120">
        <f>(AH120*AV120)</f>
        <v>3.6</v>
      </c>
      <c r="CW120">
        <f t="shared" si="86"/>
        <v>0</v>
      </c>
      <c r="CX120">
        <f t="shared" si="86"/>
        <v>0</v>
      </c>
      <c r="CY120">
        <f>((S120*BZ120)/100)</f>
        <v>33.999000000000002</v>
      </c>
      <c r="CZ120">
        <f>((S120*CA120)/100)</f>
        <v>4.8570000000000002</v>
      </c>
      <c r="DC120" t="s">
        <v>3</v>
      </c>
      <c r="DD120" t="s">
        <v>134</v>
      </c>
      <c r="DE120" t="s">
        <v>134</v>
      </c>
      <c r="DF120" t="s">
        <v>134</v>
      </c>
      <c r="DG120" t="s">
        <v>134</v>
      </c>
      <c r="DH120" t="s">
        <v>3</v>
      </c>
      <c r="DI120" t="s">
        <v>134</v>
      </c>
      <c r="DJ120" t="s">
        <v>134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1003</v>
      </c>
      <c r="DV120" t="s">
        <v>132</v>
      </c>
      <c r="DW120" t="s">
        <v>132</v>
      </c>
      <c r="DX120">
        <v>100</v>
      </c>
      <c r="DZ120" t="s">
        <v>3</v>
      </c>
      <c r="EA120" t="s">
        <v>3</v>
      </c>
      <c r="EB120" t="s">
        <v>3</v>
      </c>
      <c r="EC120" t="s">
        <v>3</v>
      </c>
      <c r="EE120">
        <v>1441815344</v>
      </c>
      <c r="EF120">
        <v>1</v>
      </c>
      <c r="EG120" t="s">
        <v>20</v>
      </c>
      <c r="EH120">
        <v>0</v>
      </c>
      <c r="EI120" t="s">
        <v>3</v>
      </c>
      <c r="EJ120">
        <v>4</v>
      </c>
      <c r="EK120">
        <v>0</v>
      </c>
      <c r="EL120" t="s">
        <v>21</v>
      </c>
      <c r="EM120" t="s">
        <v>22</v>
      </c>
      <c r="EO120" t="s">
        <v>3</v>
      </c>
      <c r="EQ120">
        <v>1024</v>
      </c>
      <c r="ER120">
        <v>505.95</v>
      </c>
      <c r="ES120">
        <v>0</v>
      </c>
      <c r="ET120">
        <v>0</v>
      </c>
      <c r="EU120">
        <v>0</v>
      </c>
      <c r="EV120">
        <v>505.95</v>
      </c>
      <c r="EW120">
        <v>0.9</v>
      </c>
      <c r="EX120">
        <v>0</v>
      </c>
      <c r="EY120">
        <v>0</v>
      </c>
      <c r="FQ120">
        <v>0</v>
      </c>
      <c r="FR120">
        <f>ROUND(IF(BI120=3,GM120,0),2)</f>
        <v>0</v>
      </c>
      <c r="FS120">
        <v>0</v>
      </c>
      <c r="FX120">
        <v>70</v>
      </c>
      <c r="FY120">
        <v>10</v>
      </c>
      <c r="GA120" t="s">
        <v>3</v>
      </c>
      <c r="GD120">
        <v>0</v>
      </c>
      <c r="GF120">
        <v>-341239612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>ROUND(IF(AND(BH120=3,BI120=3,FS120&lt;&gt;0),P120,0),2)</f>
        <v>0</v>
      </c>
      <c r="GM120">
        <f>ROUND(O120+X120+Y120+GK120,2)+GX120</f>
        <v>87.43</v>
      </c>
      <c r="GN120">
        <f>IF(OR(BI120=0,BI120=1),GM120-GX120,0)</f>
        <v>0</v>
      </c>
      <c r="GO120">
        <f>IF(BI120=2,GM120-GX120,0)</f>
        <v>0</v>
      </c>
      <c r="GP120">
        <f>IF(BI120=4,GM120-GX120,0)</f>
        <v>87.43</v>
      </c>
      <c r="GR120">
        <v>0</v>
      </c>
      <c r="GS120">
        <v>3</v>
      </c>
      <c r="GT120">
        <v>0</v>
      </c>
      <c r="GU120" t="s">
        <v>3</v>
      </c>
      <c r="GV120">
        <f>ROUND((GT120),6)</f>
        <v>0</v>
      </c>
      <c r="GW120">
        <v>1</v>
      </c>
      <c r="GX120">
        <f>ROUND(HC120*I120,2)</f>
        <v>0</v>
      </c>
      <c r="HA120">
        <v>0</v>
      </c>
      <c r="HB120">
        <v>0</v>
      </c>
      <c r="HC120">
        <f>GV120*GW120</f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IK120">
        <v>0</v>
      </c>
    </row>
    <row r="121" spans="1:245" x14ac:dyDescent="0.2">
      <c r="A121">
        <v>17</v>
      </c>
      <c r="B121">
        <v>1</v>
      </c>
      <c r="D121">
        <f>ROW(EtalonRes!A43)</f>
        <v>43</v>
      </c>
      <c r="E121" t="s">
        <v>3</v>
      </c>
      <c r="F121" t="s">
        <v>146</v>
      </c>
      <c r="G121" t="s">
        <v>147</v>
      </c>
      <c r="H121" t="s">
        <v>35</v>
      </c>
      <c r="I121">
        <v>2</v>
      </c>
      <c r="J121">
        <v>0</v>
      </c>
      <c r="K121">
        <v>2</v>
      </c>
      <c r="O121">
        <f>ROUND(CP121,2)</f>
        <v>642.16</v>
      </c>
      <c r="P121">
        <f>ROUND(CQ121*I121,2)</f>
        <v>0</v>
      </c>
      <c r="Q121">
        <f>ROUND(CR121*I121,2)</f>
        <v>0</v>
      </c>
      <c r="R121">
        <f>ROUND(CS121*I121,2)</f>
        <v>0</v>
      </c>
      <c r="S121">
        <f>ROUND(CT121*I121,2)</f>
        <v>642.16</v>
      </c>
      <c r="T121">
        <f>ROUND(CU121*I121,2)</f>
        <v>0</v>
      </c>
      <c r="U121">
        <f>CV121*I121</f>
        <v>1.04</v>
      </c>
      <c r="V121">
        <f>CW121*I121</f>
        <v>0</v>
      </c>
      <c r="W121">
        <f>ROUND(CX121*I121,2)</f>
        <v>0</v>
      </c>
      <c r="X121">
        <f t="shared" si="85"/>
        <v>449.51</v>
      </c>
      <c r="Y121">
        <f t="shared" si="85"/>
        <v>64.22</v>
      </c>
      <c r="AA121">
        <v>-1</v>
      </c>
      <c r="AB121">
        <f>ROUND((AC121+AD121+AF121),6)</f>
        <v>321.08</v>
      </c>
      <c r="AC121">
        <f>ROUND(((ES121*4)),6)</f>
        <v>0</v>
      </c>
      <c r="AD121">
        <f>ROUND(((((ET121*4))-((EU121*4)))+AE121),6)</f>
        <v>0</v>
      </c>
      <c r="AE121">
        <f>ROUND(((EU121*4)),6)</f>
        <v>0</v>
      </c>
      <c r="AF121">
        <f>ROUND(((EV121*4)),6)</f>
        <v>321.08</v>
      </c>
      <c r="AG121">
        <f>ROUND((AP121),6)</f>
        <v>0</v>
      </c>
      <c r="AH121">
        <f>((EW121*4))</f>
        <v>0.52</v>
      </c>
      <c r="AI121">
        <f>((EX121*4))</f>
        <v>0</v>
      </c>
      <c r="AJ121">
        <f>(AS121)</f>
        <v>0</v>
      </c>
      <c r="AK121">
        <v>80.27</v>
      </c>
      <c r="AL121">
        <v>0</v>
      </c>
      <c r="AM121">
        <v>0</v>
      </c>
      <c r="AN121">
        <v>0</v>
      </c>
      <c r="AO121">
        <v>80.27</v>
      </c>
      <c r="AP121">
        <v>0</v>
      </c>
      <c r="AQ121">
        <v>0.13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148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>(P121+Q121+S121)</f>
        <v>642.16</v>
      </c>
      <c r="CQ121">
        <f>(AC121*BC121*AW121)</f>
        <v>0</v>
      </c>
      <c r="CR121">
        <f>(((((ET121*4))*BB121-((EU121*4))*BS121)+AE121*BS121)*AV121)</f>
        <v>0</v>
      </c>
      <c r="CS121">
        <f>(AE121*BS121*AV121)</f>
        <v>0</v>
      </c>
      <c r="CT121">
        <f>(AF121*BA121*AV121)</f>
        <v>321.08</v>
      </c>
      <c r="CU121">
        <f>AG121</f>
        <v>0</v>
      </c>
      <c r="CV121">
        <f>(AH121*AV121)</f>
        <v>0.52</v>
      </c>
      <c r="CW121">
        <f t="shared" si="86"/>
        <v>0</v>
      </c>
      <c r="CX121">
        <f t="shared" si="86"/>
        <v>0</v>
      </c>
      <c r="CY121">
        <f>((S121*BZ121)/100)</f>
        <v>449.51199999999994</v>
      </c>
      <c r="CZ121">
        <f>((S121*CA121)/100)</f>
        <v>64.215999999999994</v>
      </c>
      <c r="DC121" t="s">
        <v>3</v>
      </c>
      <c r="DD121" t="s">
        <v>134</v>
      </c>
      <c r="DE121" t="s">
        <v>134</v>
      </c>
      <c r="DF121" t="s">
        <v>134</v>
      </c>
      <c r="DG121" t="s">
        <v>134</v>
      </c>
      <c r="DH121" t="s">
        <v>3</v>
      </c>
      <c r="DI121" t="s">
        <v>134</v>
      </c>
      <c r="DJ121" t="s">
        <v>134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16987630</v>
      </c>
      <c r="DV121" t="s">
        <v>35</v>
      </c>
      <c r="DW121" t="s">
        <v>35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1441815344</v>
      </c>
      <c r="EF121">
        <v>1</v>
      </c>
      <c r="EG121" t="s">
        <v>20</v>
      </c>
      <c r="EH121">
        <v>0</v>
      </c>
      <c r="EI121" t="s">
        <v>3</v>
      </c>
      <c r="EJ121">
        <v>4</v>
      </c>
      <c r="EK121">
        <v>0</v>
      </c>
      <c r="EL121" t="s">
        <v>21</v>
      </c>
      <c r="EM121" t="s">
        <v>22</v>
      </c>
      <c r="EO121" t="s">
        <v>3</v>
      </c>
      <c r="EQ121">
        <v>1024</v>
      </c>
      <c r="ER121">
        <v>80.27</v>
      </c>
      <c r="ES121">
        <v>0</v>
      </c>
      <c r="ET121">
        <v>0</v>
      </c>
      <c r="EU121">
        <v>0</v>
      </c>
      <c r="EV121">
        <v>80.27</v>
      </c>
      <c r="EW121">
        <v>0.13</v>
      </c>
      <c r="EX121">
        <v>0</v>
      </c>
      <c r="EY121">
        <v>0</v>
      </c>
      <c r="FQ121">
        <v>0</v>
      </c>
      <c r="FR121">
        <f>ROUND(IF(BI121=3,GM121,0),2)</f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1384570016</v>
      </c>
      <c r="GG121">
        <v>2</v>
      </c>
      <c r="GH121">
        <v>1</v>
      </c>
      <c r="GI121">
        <v>-2</v>
      </c>
      <c r="GJ121">
        <v>0</v>
      </c>
      <c r="GK121">
        <f>ROUND(R121*(R12)/100,2)</f>
        <v>0</v>
      </c>
      <c r="GL121">
        <f>ROUND(IF(AND(BH121=3,BI121=3,FS121&lt;&gt;0),P121,0),2)</f>
        <v>0</v>
      </c>
      <c r="GM121">
        <f>ROUND(O121+X121+Y121+GK121,2)+GX121</f>
        <v>1155.8900000000001</v>
      </c>
      <c r="GN121">
        <f>IF(OR(BI121=0,BI121=1),GM121-GX121,0)</f>
        <v>0</v>
      </c>
      <c r="GO121">
        <f>IF(BI121=2,GM121-GX121,0)</f>
        <v>0</v>
      </c>
      <c r="GP121">
        <f>IF(BI121=4,GM121-GX121,0)</f>
        <v>1155.8900000000001</v>
      </c>
      <c r="GR121">
        <v>0</v>
      </c>
      <c r="GS121">
        <v>3</v>
      </c>
      <c r="GT121">
        <v>0</v>
      </c>
      <c r="GU121" t="s">
        <v>3</v>
      </c>
      <c r="GV121">
        <f>ROUND((GT121),6)</f>
        <v>0</v>
      </c>
      <c r="GW121">
        <v>1</v>
      </c>
      <c r="GX121">
        <f>ROUND(HC121*I121,2)</f>
        <v>0</v>
      </c>
      <c r="HA121">
        <v>0</v>
      </c>
      <c r="HB121">
        <v>0</v>
      </c>
      <c r="HC121">
        <f>GV121*GW121</f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3" spans="1:245" x14ac:dyDescent="0.2">
      <c r="A123" s="2">
        <v>51</v>
      </c>
      <c r="B123" s="2">
        <f>B115</f>
        <v>1</v>
      </c>
      <c r="C123" s="2">
        <f>A115</f>
        <v>5</v>
      </c>
      <c r="D123" s="2">
        <f>ROW(A115)</f>
        <v>115</v>
      </c>
      <c r="E123" s="2"/>
      <c r="F123" s="2" t="str">
        <f>IF(F115&lt;&gt;"",F115,"")</f>
        <v>Новый подраздел</v>
      </c>
      <c r="G123" s="2" t="str">
        <f>IF(G115&lt;&gt;"",G115,"")</f>
        <v>Канализация</v>
      </c>
      <c r="H123" s="2">
        <v>0</v>
      </c>
      <c r="I123" s="2"/>
      <c r="J123" s="2"/>
      <c r="K123" s="2"/>
      <c r="L123" s="2"/>
      <c r="M123" s="2"/>
      <c r="N123" s="2"/>
      <c r="O123" s="2">
        <f t="shared" ref="O123:T123" si="87">ROUND(AB123,2)</f>
        <v>0</v>
      </c>
      <c r="P123" s="2">
        <f t="shared" si="87"/>
        <v>0</v>
      </c>
      <c r="Q123" s="2">
        <f t="shared" si="87"/>
        <v>0</v>
      </c>
      <c r="R123" s="2">
        <f t="shared" si="87"/>
        <v>0</v>
      </c>
      <c r="S123" s="2">
        <f t="shared" si="87"/>
        <v>0</v>
      </c>
      <c r="T123" s="2">
        <f t="shared" si="87"/>
        <v>0</v>
      </c>
      <c r="U123" s="2">
        <f>AH123</f>
        <v>0</v>
      </c>
      <c r="V123" s="2">
        <f>AI123</f>
        <v>0</v>
      </c>
      <c r="W123" s="2">
        <f>ROUND(AJ123,2)</f>
        <v>0</v>
      </c>
      <c r="X123" s="2">
        <f>ROUND(AK123,2)</f>
        <v>0</v>
      </c>
      <c r="Y123" s="2">
        <f>ROUND(AL123,2)</f>
        <v>0</v>
      </c>
      <c r="Z123" s="2"/>
      <c r="AA123" s="2"/>
      <c r="AB123" s="2">
        <f>ROUND(SUMIF(AA119:AA121,"=1472364219",O119:O121),2)</f>
        <v>0</v>
      </c>
      <c r="AC123" s="2">
        <f>ROUND(SUMIF(AA119:AA121,"=1472364219",P119:P121),2)</f>
        <v>0</v>
      </c>
      <c r="AD123" s="2">
        <f>ROUND(SUMIF(AA119:AA121,"=1472364219",Q119:Q121),2)</f>
        <v>0</v>
      </c>
      <c r="AE123" s="2">
        <f>ROUND(SUMIF(AA119:AA121,"=1472364219",R119:R121),2)</f>
        <v>0</v>
      </c>
      <c r="AF123" s="2">
        <f>ROUND(SUMIF(AA119:AA121,"=1472364219",S119:S121),2)</f>
        <v>0</v>
      </c>
      <c r="AG123" s="2">
        <f>ROUND(SUMIF(AA119:AA121,"=1472364219",T119:T121),2)</f>
        <v>0</v>
      </c>
      <c r="AH123" s="2">
        <f>SUMIF(AA119:AA121,"=1472364219",U119:U121)</f>
        <v>0</v>
      </c>
      <c r="AI123" s="2">
        <f>SUMIF(AA119:AA121,"=1472364219",V119:V121)</f>
        <v>0</v>
      </c>
      <c r="AJ123" s="2">
        <f>ROUND(SUMIF(AA119:AA121,"=1472364219",W119:W121),2)</f>
        <v>0</v>
      </c>
      <c r="AK123" s="2">
        <f>ROUND(SUMIF(AA119:AA121,"=1472364219",X119:X121),2)</f>
        <v>0</v>
      </c>
      <c r="AL123" s="2">
        <f>ROUND(SUMIF(AA119:AA121,"=1472364219",Y119:Y121),2)</f>
        <v>0</v>
      </c>
      <c r="AM123" s="2"/>
      <c r="AN123" s="2"/>
      <c r="AO123" s="2">
        <f t="shared" ref="AO123:BD123" si="88">ROUND(BX123,2)</f>
        <v>0</v>
      </c>
      <c r="AP123" s="2">
        <f t="shared" si="88"/>
        <v>0</v>
      </c>
      <c r="AQ123" s="2">
        <f t="shared" si="88"/>
        <v>0</v>
      </c>
      <c r="AR123" s="2">
        <f t="shared" si="88"/>
        <v>0</v>
      </c>
      <c r="AS123" s="2">
        <f t="shared" si="88"/>
        <v>0</v>
      </c>
      <c r="AT123" s="2">
        <f t="shared" si="88"/>
        <v>0</v>
      </c>
      <c r="AU123" s="2">
        <f t="shared" si="88"/>
        <v>0</v>
      </c>
      <c r="AV123" s="2">
        <f t="shared" si="88"/>
        <v>0</v>
      </c>
      <c r="AW123" s="2">
        <f t="shared" si="88"/>
        <v>0</v>
      </c>
      <c r="AX123" s="2">
        <f t="shared" si="88"/>
        <v>0</v>
      </c>
      <c r="AY123" s="2">
        <f t="shared" si="88"/>
        <v>0</v>
      </c>
      <c r="AZ123" s="2">
        <f t="shared" si="88"/>
        <v>0</v>
      </c>
      <c r="BA123" s="2">
        <f t="shared" si="88"/>
        <v>0</v>
      </c>
      <c r="BB123" s="2">
        <f t="shared" si="88"/>
        <v>0</v>
      </c>
      <c r="BC123" s="2">
        <f t="shared" si="88"/>
        <v>0</v>
      </c>
      <c r="BD123" s="2">
        <f t="shared" si="88"/>
        <v>0</v>
      </c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>
        <f>ROUND(SUMIF(AA119:AA121,"=1472364219",FQ119:FQ121),2)</f>
        <v>0</v>
      </c>
      <c r="BY123" s="2">
        <f>ROUND(SUMIF(AA119:AA121,"=1472364219",FR119:FR121),2)</f>
        <v>0</v>
      </c>
      <c r="BZ123" s="2">
        <f>ROUND(SUMIF(AA119:AA121,"=1472364219",GL119:GL121),2)</f>
        <v>0</v>
      </c>
      <c r="CA123" s="2">
        <f>ROUND(SUMIF(AA119:AA121,"=1472364219",GM119:GM121),2)</f>
        <v>0</v>
      </c>
      <c r="CB123" s="2">
        <f>ROUND(SUMIF(AA119:AA121,"=1472364219",GN119:GN121),2)</f>
        <v>0</v>
      </c>
      <c r="CC123" s="2">
        <f>ROUND(SUMIF(AA119:AA121,"=1472364219",GO119:GO121),2)</f>
        <v>0</v>
      </c>
      <c r="CD123" s="2">
        <f>ROUND(SUMIF(AA119:AA121,"=1472364219",GP119:GP121),2)</f>
        <v>0</v>
      </c>
      <c r="CE123" s="2">
        <f>AC123-BX123</f>
        <v>0</v>
      </c>
      <c r="CF123" s="2">
        <f>AC123-BY123</f>
        <v>0</v>
      </c>
      <c r="CG123" s="2">
        <f>BX123-BZ123</f>
        <v>0</v>
      </c>
      <c r="CH123" s="2">
        <f>AC123-BX123-BY123+BZ123</f>
        <v>0</v>
      </c>
      <c r="CI123" s="2">
        <f>BY123-BZ123</f>
        <v>0</v>
      </c>
      <c r="CJ123" s="2">
        <f>ROUND(SUMIF(AA119:AA121,"=1472364219",GX119:GX121),2)</f>
        <v>0</v>
      </c>
      <c r="CK123" s="2">
        <f>ROUND(SUMIF(AA119:AA121,"=1472364219",GY119:GY121),2)</f>
        <v>0</v>
      </c>
      <c r="CL123" s="2">
        <f>ROUND(SUMIF(AA119:AA121,"=1472364219",GZ119:GZ121),2)</f>
        <v>0</v>
      </c>
      <c r="CM123" s="2">
        <f>ROUND(SUMIF(AA119:AA121,"=1472364219",HD119:HD121),2)</f>
        <v>0</v>
      </c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>
        <v>0</v>
      </c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201</v>
      </c>
      <c r="F125" s="4">
        <f>ROUND(Source!O123,O125)</f>
        <v>0</v>
      </c>
      <c r="G125" s="4" t="s">
        <v>69</v>
      </c>
      <c r="H125" s="4" t="s">
        <v>70</v>
      </c>
      <c r="I125" s="4"/>
      <c r="J125" s="4"/>
      <c r="K125" s="4">
        <v>201</v>
      </c>
      <c r="L125" s="4">
        <v>1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202</v>
      </c>
      <c r="F126" s="4">
        <f>ROUND(Source!P123,O126)</f>
        <v>0</v>
      </c>
      <c r="G126" s="4" t="s">
        <v>71</v>
      </c>
      <c r="H126" s="4" t="s">
        <v>72</v>
      </c>
      <c r="I126" s="4"/>
      <c r="J126" s="4"/>
      <c r="K126" s="4">
        <v>202</v>
      </c>
      <c r="L126" s="4">
        <v>2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222</v>
      </c>
      <c r="F127" s="4">
        <f>ROUND(Source!AO123,O127)</f>
        <v>0</v>
      </c>
      <c r="G127" s="4" t="s">
        <v>73</v>
      </c>
      <c r="H127" s="4" t="s">
        <v>74</v>
      </c>
      <c r="I127" s="4"/>
      <c r="J127" s="4"/>
      <c r="K127" s="4">
        <v>222</v>
      </c>
      <c r="L127" s="4">
        <v>3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225</v>
      </c>
      <c r="F128" s="4">
        <f>ROUND(Source!AV123,O128)</f>
        <v>0</v>
      </c>
      <c r="G128" s="4" t="s">
        <v>75</v>
      </c>
      <c r="H128" s="4" t="s">
        <v>76</v>
      </c>
      <c r="I128" s="4"/>
      <c r="J128" s="4"/>
      <c r="K128" s="4">
        <v>225</v>
      </c>
      <c r="L128" s="4">
        <v>4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226</v>
      </c>
      <c r="F129" s="4">
        <f>ROUND(Source!AW123,O129)</f>
        <v>0</v>
      </c>
      <c r="G129" s="4" t="s">
        <v>77</v>
      </c>
      <c r="H129" s="4" t="s">
        <v>78</v>
      </c>
      <c r="I129" s="4"/>
      <c r="J129" s="4"/>
      <c r="K129" s="4">
        <v>226</v>
      </c>
      <c r="L129" s="4">
        <v>5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227</v>
      </c>
      <c r="F130" s="4">
        <f>ROUND(Source!AX123,O130)</f>
        <v>0</v>
      </c>
      <c r="G130" s="4" t="s">
        <v>79</v>
      </c>
      <c r="H130" s="4" t="s">
        <v>80</v>
      </c>
      <c r="I130" s="4"/>
      <c r="J130" s="4"/>
      <c r="K130" s="4">
        <v>227</v>
      </c>
      <c r="L130" s="4">
        <v>6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228</v>
      </c>
      <c r="F131" s="4">
        <f>ROUND(Source!AY123,O131)</f>
        <v>0</v>
      </c>
      <c r="G131" s="4" t="s">
        <v>81</v>
      </c>
      <c r="H131" s="4" t="s">
        <v>82</v>
      </c>
      <c r="I131" s="4"/>
      <c r="J131" s="4"/>
      <c r="K131" s="4">
        <v>228</v>
      </c>
      <c r="L131" s="4">
        <v>7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216</v>
      </c>
      <c r="F132" s="4">
        <f>ROUND(Source!AP123,O132)</f>
        <v>0</v>
      </c>
      <c r="G132" s="4" t="s">
        <v>83</v>
      </c>
      <c r="H132" s="4" t="s">
        <v>84</v>
      </c>
      <c r="I132" s="4"/>
      <c r="J132" s="4"/>
      <c r="K132" s="4">
        <v>216</v>
      </c>
      <c r="L132" s="4">
        <v>8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223</v>
      </c>
      <c r="F133" s="4">
        <f>ROUND(Source!AQ123,O133)</f>
        <v>0</v>
      </c>
      <c r="G133" s="4" t="s">
        <v>85</v>
      </c>
      <c r="H133" s="4" t="s">
        <v>86</v>
      </c>
      <c r="I133" s="4"/>
      <c r="J133" s="4"/>
      <c r="K133" s="4">
        <v>223</v>
      </c>
      <c r="L133" s="4">
        <v>9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229</v>
      </c>
      <c r="F134" s="4">
        <f>ROUND(Source!AZ123,O134)</f>
        <v>0</v>
      </c>
      <c r="G134" s="4" t="s">
        <v>87</v>
      </c>
      <c r="H134" s="4" t="s">
        <v>88</v>
      </c>
      <c r="I134" s="4"/>
      <c r="J134" s="4"/>
      <c r="K134" s="4">
        <v>229</v>
      </c>
      <c r="L134" s="4">
        <v>10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203</v>
      </c>
      <c r="F135" s="4">
        <f>ROUND(Source!Q123,O135)</f>
        <v>0</v>
      </c>
      <c r="G135" s="4" t="s">
        <v>89</v>
      </c>
      <c r="H135" s="4" t="s">
        <v>90</v>
      </c>
      <c r="I135" s="4"/>
      <c r="J135" s="4"/>
      <c r="K135" s="4">
        <v>203</v>
      </c>
      <c r="L135" s="4">
        <v>11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231</v>
      </c>
      <c r="F136" s="4">
        <f>ROUND(Source!BB123,O136)</f>
        <v>0</v>
      </c>
      <c r="G136" s="4" t="s">
        <v>91</v>
      </c>
      <c r="H136" s="4" t="s">
        <v>92</v>
      </c>
      <c r="I136" s="4"/>
      <c r="J136" s="4"/>
      <c r="K136" s="4">
        <v>231</v>
      </c>
      <c r="L136" s="4">
        <v>12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204</v>
      </c>
      <c r="F137" s="4">
        <f>ROUND(Source!R123,O137)</f>
        <v>0</v>
      </c>
      <c r="G137" s="4" t="s">
        <v>93</v>
      </c>
      <c r="H137" s="4" t="s">
        <v>94</v>
      </c>
      <c r="I137" s="4"/>
      <c r="J137" s="4"/>
      <c r="K137" s="4">
        <v>204</v>
      </c>
      <c r="L137" s="4">
        <v>13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205</v>
      </c>
      <c r="F138" s="4">
        <f>ROUND(Source!S123,O138)</f>
        <v>0</v>
      </c>
      <c r="G138" s="4" t="s">
        <v>95</v>
      </c>
      <c r="H138" s="4" t="s">
        <v>96</v>
      </c>
      <c r="I138" s="4"/>
      <c r="J138" s="4"/>
      <c r="K138" s="4">
        <v>205</v>
      </c>
      <c r="L138" s="4">
        <v>14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232</v>
      </c>
      <c r="F139" s="4">
        <f>ROUND(Source!BC123,O139)</f>
        <v>0</v>
      </c>
      <c r="G139" s="4" t="s">
        <v>97</v>
      </c>
      <c r="H139" s="4" t="s">
        <v>98</v>
      </c>
      <c r="I139" s="4"/>
      <c r="J139" s="4"/>
      <c r="K139" s="4">
        <v>232</v>
      </c>
      <c r="L139" s="4">
        <v>15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214</v>
      </c>
      <c r="F140" s="4">
        <f>ROUND(Source!AS123,O140)</f>
        <v>0</v>
      </c>
      <c r="G140" s="4" t="s">
        <v>99</v>
      </c>
      <c r="H140" s="4" t="s">
        <v>100</v>
      </c>
      <c r="I140" s="4"/>
      <c r="J140" s="4"/>
      <c r="K140" s="4">
        <v>214</v>
      </c>
      <c r="L140" s="4">
        <v>16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215</v>
      </c>
      <c r="F141" s="4">
        <f>ROUND(Source!AT123,O141)</f>
        <v>0</v>
      </c>
      <c r="G141" s="4" t="s">
        <v>101</v>
      </c>
      <c r="H141" s="4" t="s">
        <v>102</v>
      </c>
      <c r="I141" s="4"/>
      <c r="J141" s="4"/>
      <c r="K141" s="4">
        <v>215</v>
      </c>
      <c r="L141" s="4">
        <v>17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217</v>
      </c>
      <c r="F142" s="4">
        <f>ROUND(Source!AU123,O142)</f>
        <v>0</v>
      </c>
      <c r="G142" s="4" t="s">
        <v>103</v>
      </c>
      <c r="H142" s="4" t="s">
        <v>104</v>
      </c>
      <c r="I142" s="4"/>
      <c r="J142" s="4"/>
      <c r="K142" s="4">
        <v>217</v>
      </c>
      <c r="L142" s="4">
        <v>18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230</v>
      </c>
      <c r="F143" s="4">
        <f>ROUND(Source!BA123,O143)</f>
        <v>0</v>
      </c>
      <c r="G143" s="4" t="s">
        <v>105</v>
      </c>
      <c r="H143" s="4" t="s">
        <v>106</v>
      </c>
      <c r="I143" s="4"/>
      <c r="J143" s="4"/>
      <c r="K143" s="4">
        <v>230</v>
      </c>
      <c r="L143" s="4">
        <v>19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206</v>
      </c>
      <c r="F144" s="4">
        <f>ROUND(Source!T123,O144)</f>
        <v>0</v>
      </c>
      <c r="G144" s="4" t="s">
        <v>107</v>
      </c>
      <c r="H144" s="4" t="s">
        <v>108</v>
      </c>
      <c r="I144" s="4"/>
      <c r="J144" s="4"/>
      <c r="K144" s="4">
        <v>206</v>
      </c>
      <c r="L144" s="4">
        <v>20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06" x14ac:dyDescent="0.2">
      <c r="A145" s="4">
        <v>50</v>
      </c>
      <c r="B145" s="4">
        <v>0</v>
      </c>
      <c r="C145" s="4">
        <v>0</v>
      </c>
      <c r="D145" s="4">
        <v>1</v>
      </c>
      <c r="E145" s="4">
        <v>207</v>
      </c>
      <c r="F145" s="4">
        <f>Source!U123</f>
        <v>0</v>
      </c>
      <c r="G145" s="4" t="s">
        <v>109</v>
      </c>
      <c r="H145" s="4" t="s">
        <v>110</v>
      </c>
      <c r="I145" s="4"/>
      <c r="J145" s="4"/>
      <c r="K145" s="4">
        <v>207</v>
      </c>
      <c r="L145" s="4">
        <v>21</v>
      </c>
      <c r="M145" s="4">
        <v>3</v>
      </c>
      <c r="N145" s="4" t="s">
        <v>3</v>
      </c>
      <c r="O145" s="4">
        <v>-1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06" x14ac:dyDescent="0.2">
      <c r="A146" s="4">
        <v>50</v>
      </c>
      <c r="B146" s="4">
        <v>0</v>
      </c>
      <c r="C146" s="4">
        <v>0</v>
      </c>
      <c r="D146" s="4">
        <v>1</v>
      </c>
      <c r="E146" s="4">
        <v>208</v>
      </c>
      <c r="F146" s="4">
        <f>Source!V123</f>
        <v>0</v>
      </c>
      <c r="G146" s="4" t="s">
        <v>111</v>
      </c>
      <c r="H146" s="4" t="s">
        <v>112</v>
      </c>
      <c r="I146" s="4"/>
      <c r="J146" s="4"/>
      <c r="K146" s="4">
        <v>208</v>
      </c>
      <c r="L146" s="4">
        <v>22</v>
      </c>
      <c r="M146" s="4">
        <v>3</v>
      </c>
      <c r="N146" s="4" t="s">
        <v>3</v>
      </c>
      <c r="O146" s="4">
        <v>-1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06" x14ac:dyDescent="0.2">
      <c r="A147" s="4">
        <v>50</v>
      </c>
      <c r="B147" s="4">
        <v>0</v>
      </c>
      <c r="C147" s="4">
        <v>0</v>
      </c>
      <c r="D147" s="4">
        <v>1</v>
      </c>
      <c r="E147" s="4">
        <v>209</v>
      </c>
      <c r="F147" s="4">
        <f>ROUND(Source!W123,O147)</f>
        <v>0</v>
      </c>
      <c r="G147" s="4" t="s">
        <v>113</v>
      </c>
      <c r="H147" s="4" t="s">
        <v>114</v>
      </c>
      <c r="I147" s="4"/>
      <c r="J147" s="4"/>
      <c r="K147" s="4">
        <v>209</v>
      </c>
      <c r="L147" s="4">
        <v>23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06" x14ac:dyDescent="0.2">
      <c r="A148" s="4">
        <v>50</v>
      </c>
      <c r="B148" s="4">
        <v>0</v>
      </c>
      <c r="C148" s="4">
        <v>0</v>
      </c>
      <c r="D148" s="4">
        <v>1</v>
      </c>
      <c r="E148" s="4">
        <v>233</v>
      </c>
      <c r="F148" s="4">
        <f>ROUND(Source!BD123,O148)</f>
        <v>0</v>
      </c>
      <c r="G148" s="4" t="s">
        <v>115</v>
      </c>
      <c r="H148" s="4" t="s">
        <v>116</v>
      </c>
      <c r="I148" s="4"/>
      <c r="J148" s="4"/>
      <c r="K148" s="4">
        <v>233</v>
      </c>
      <c r="L148" s="4">
        <v>24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06" x14ac:dyDescent="0.2">
      <c r="A149" s="4">
        <v>50</v>
      </c>
      <c r="B149" s="4">
        <v>0</v>
      </c>
      <c r="C149" s="4">
        <v>0</v>
      </c>
      <c r="D149" s="4">
        <v>1</v>
      </c>
      <c r="E149" s="4">
        <v>210</v>
      </c>
      <c r="F149" s="4">
        <f>ROUND(Source!X123,O149)</f>
        <v>0</v>
      </c>
      <c r="G149" s="4" t="s">
        <v>117</v>
      </c>
      <c r="H149" s="4" t="s">
        <v>118</v>
      </c>
      <c r="I149" s="4"/>
      <c r="J149" s="4"/>
      <c r="K149" s="4">
        <v>210</v>
      </c>
      <c r="L149" s="4">
        <v>25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06" x14ac:dyDescent="0.2">
      <c r="A150" s="4">
        <v>50</v>
      </c>
      <c r="B150" s="4">
        <v>0</v>
      </c>
      <c r="C150" s="4">
        <v>0</v>
      </c>
      <c r="D150" s="4">
        <v>1</v>
      </c>
      <c r="E150" s="4">
        <v>211</v>
      </c>
      <c r="F150" s="4">
        <f>ROUND(Source!Y123,O150)</f>
        <v>0</v>
      </c>
      <c r="G150" s="4" t="s">
        <v>119</v>
      </c>
      <c r="H150" s="4" t="s">
        <v>120</v>
      </c>
      <c r="I150" s="4"/>
      <c r="J150" s="4"/>
      <c r="K150" s="4">
        <v>211</v>
      </c>
      <c r="L150" s="4">
        <v>26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06" x14ac:dyDescent="0.2">
      <c r="A151" s="4">
        <v>50</v>
      </c>
      <c r="B151" s="4">
        <v>0</v>
      </c>
      <c r="C151" s="4">
        <v>0</v>
      </c>
      <c r="D151" s="4">
        <v>1</v>
      </c>
      <c r="E151" s="4">
        <v>224</v>
      </c>
      <c r="F151" s="4">
        <f>ROUND(Source!AR123,O151)</f>
        <v>0</v>
      </c>
      <c r="G151" s="4" t="s">
        <v>121</v>
      </c>
      <c r="H151" s="4" t="s">
        <v>122</v>
      </c>
      <c r="I151" s="4"/>
      <c r="J151" s="4"/>
      <c r="K151" s="4">
        <v>224</v>
      </c>
      <c r="L151" s="4">
        <v>27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3" spans="1:206" x14ac:dyDescent="0.2">
      <c r="A153" s="2">
        <v>51</v>
      </c>
      <c r="B153" s="2">
        <f>B24</f>
        <v>1</v>
      </c>
      <c r="C153" s="2">
        <f>A24</f>
        <v>4</v>
      </c>
      <c r="D153" s="2">
        <f>ROW(A24)</f>
        <v>24</v>
      </c>
      <c r="E153" s="2"/>
      <c r="F153" s="2" t="str">
        <f>IF(F24&lt;&gt;"",F24,"")</f>
        <v>Новый раздел</v>
      </c>
      <c r="G153" s="2" t="str">
        <f>IF(G24&lt;&gt;"",G24,"")</f>
        <v>1. Система водоснабжения и водоотведение.</v>
      </c>
      <c r="H153" s="2">
        <v>0</v>
      </c>
      <c r="I153" s="2"/>
      <c r="J153" s="2"/>
      <c r="K153" s="2"/>
      <c r="L153" s="2"/>
      <c r="M153" s="2"/>
      <c r="N153" s="2"/>
      <c r="O153" s="2">
        <f t="shared" ref="O153:T153" si="89">ROUND(O45+O85+O123+AB153,2)</f>
        <v>32451.96</v>
      </c>
      <c r="P153" s="2">
        <f t="shared" si="89"/>
        <v>2167.9899999999998</v>
      </c>
      <c r="Q153" s="2">
        <f t="shared" si="89"/>
        <v>3218.16</v>
      </c>
      <c r="R153" s="2">
        <f t="shared" si="89"/>
        <v>2037.45</v>
      </c>
      <c r="S153" s="2">
        <f t="shared" si="89"/>
        <v>27065.81</v>
      </c>
      <c r="T153" s="2">
        <f t="shared" si="89"/>
        <v>0</v>
      </c>
      <c r="U153" s="2">
        <f>U45+U85+U123+AH153</f>
        <v>43.63600000000001</v>
      </c>
      <c r="V153" s="2">
        <f>V45+V85+V123+AI153</f>
        <v>0</v>
      </c>
      <c r="W153" s="2">
        <f>ROUND(W45+W85+W123+AJ153,2)</f>
        <v>0</v>
      </c>
      <c r="X153" s="2">
        <f>ROUND(X45+X85+X123+AK153,2)</f>
        <v>18946.060000000001</v>
      </c>
      <c r="Y153" s="2">
        <f>ROUND(Y45+Y85+Y123+AL153,2)</f>
        <v>2706.57</v>
      </c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>
        <f t="shared" ref="AO153:BD153" si="90">ROUND(AO45+AO85+AO123+BX153,2)</f>
        <v>0</v>
      </c>
      <c r="AP153" s="2">
        <f t="shared" si="90"/>
        <v>0</v>
      </c>
      <c r="AQ153" s="2">
        <f t="shared" si="90"/>
        <v>0</v>
      </c>
      <c r="AR153" s="2">
        <f t="shared" si="90"/>
        <v>56305.03</v>
      </c>
      <c r="AS153" s="2">
        <f t="shared" si="90"/>
        <v>0</v>
      </c>
      <c r="AT153" s="2">
        <f t="shared" si="90"/>
        <v>0</v>
      </c>
      <c r="AU153" s="2">
        <f t="shared" si="90"/>
        <v>56305.03</v>
      </c>
      <c r="AV153" s="2">
        <f t="shared" si="90"/>
        <v>2167.9899999999998</v>
      </c>
      <c r="AW153" s="2">
        <f t="shared" si="90"/>
        <v>2167.9899999999998</v>
      </c>
      <c r="AX153" s="2">
        <f t="shared" si="90"/>
        <v>0</v>
      </c>
      <c r="AY153" s="2">
        <f t="shared" si="90"/>
        <v>2167.9899999999998</v>
      </c>
      <c r="AZ153" s="2">
        <f t="shared" si="90"/>
        <v>0</v>
      </c>
      <c r="BA153" s="2">
        <f t="shared" si="90"/>
        <v>0</v>
      </c>
      <c r="BB153" s="2">
        <f t="shared" si="90"/>
        <v>0</v>
      </c>
      <c r="BC153" s="2">
        <f t="shared" si="90"/>
        <v>0</v>
      </c>
      <c r="BD153" s="2">
        <f t="shared" si="90"/>
        <v>0</v>
      </c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>
        <v>0</v>
      </c>
    </row>
    <row r="155" spans="1:206" x14ac:dyDescent="0.2">
      <c r="A155" s="4">
        <v>50</v>
      </c>
      <c r="B155" s="4">
        <v>0</v>
      </c>
      <c r="C155" s="4">
        <v>0</v>
      </c>
      <c r="D155" s="4">
        <v>1</v>
      </c>
      <c r="E155" s="4">
        <v>201</v>
      </c>
      <c r="F155" s="4">
        <f>ROUND(Source!O153,O155)</f>
        <v>32451.96</v>
      </c>
      <c r="G155" s="4" t="s">
        <v>69</v>
      </c>
      <c r="H155" s="4" t="s">
        <v>70</v>
      </c>
      <c r="I155" s="4"/>
      <c r="J155" s="4"/>
      <c r="K155" s="4">
        <v>201</v>
      </c>
      <c r="L155" s="4">
        <v>1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2074.5100000000002</v>
      </c>
      <c r="X155" s="4">
        <v>1</v>
      </c>
      <c r="Y155" s="4">
        <v>2074.5100000000002</v>
      </c>
      <c r="Z155" s="4"/>
      <c r="AA155" s="4"/>
      <c r="AB155" s="4"/>
    </row>
    <row r="156" spans="1:206" x14ac:dyDescent="0.2">
      <c r="A156" s="4">
        <v>50</v>
      </c>
      <c r="B156" s="4">
        <v>0</v>
      </c>
      <c r="C156" s="4">
        <v>0</v>
      </c>
      <c r="D156" s="4">
        <v>1</v>
      </c>
      <c r="E156" s="4">
        <v>202</v>
      </c>
      <c r="F156" s="4">
        <f>ROUND(Source!P153,O156)</f>
        <v>2167.9899999999998</v>
      </c>
      <c r="G156" s="4" t="s">
        <v>71</v>
      </c>
      <c r="H156" s="4" t="s">
        <v>72</v>
      </c>
      <c r="I156" s="4"/>
      <c r="J156" s="4"/>
      <c r="K156" s="4">
        <v>202</v>
      </c>
      <c r="L156" s="4">
        <v>2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06" x14ac:dyDescent="0.2">
      <c r="A157" s="4">
        <v>50</v>
      </c>
      <c r="B157" s="4">
        <v>0</v>
      </c>
      <c r="C157" s="4">
        <v>0</v>
      </c>
      <c r="D157" s="4">
        <v>1</v>
      </c>
      <c r="E157" s="4">
        <v>222</v>
      </c>
      <c r="F157" s="4">
        <f>ROUND(Source!AO153,O157)</f>
        <v>0</v>
      </c>
      <c r="G157" s="4" t="s">
        <v>73</v>
      </c>
      <c r="H157" s="4" t="s">
        <v>74</v>
      </c>
      <c r="I157" s="4"/>
      <c r="J157" s="4"/>
      <c r="K157" s="4">
        <v>222</v>
      </c>
      <c r="L157" s="4">
        <v>3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06" x14ac:dyDescent="0.2">
      <c r="A158" s="4">
        <v>50</v>
      </c>
      <c r="B158" s="4">
        <v>0</v>
      </c>
      <c r="C158" s="4">
        <v>0</v>
      </c>
      <c r="D158" s="4">
        <v>1</v>
      </c>
      <c r="E158" s="4">
        <v>225</v>
      </c>
      <c r="F158" s="4">
        <f>ROUND(Source!AV153,O158)</f>
        <v>2167.9899999999998</v>
      </c>
      <c r="G158" s="4" t="s">
        <v>75</v>
      </c>
      <c r="H158" s="4" t="s">
        <v>76</v>
      </c>
      <c r="I158" s="4"/>
      <c r="J158" s="4"/>
      <c r="K158" s="4">
        <v>225</v>
      </c>
      <c r="L158" s="4">
        <v>4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06" x14ac:dyDescent="0.2">
      <c r="A159" s="4">
        <v>50</v>
      </c>
      <c r="B159" s="4">
        <v>0</v>
      </c>
      <c r="C159" s="4">
        <v>0</v>
      </c>
      <c r="D159" s="4">
        <v>1</v>
      </c>
      <c r="E159" s="4">
        <v>226</v>
      </c>
      <c r="F159" s="4">
        <f>ROUND(Source!AW153,O159)</f>
        <v>2167.9899999999998</v>
      </c>
      <c r="G159" s="4" t="s">
        <v>77</v>
      </c>
      <c r="H159" s="4" t="s">
        <v>78</v>
      </c>
      <c r="I159" s="4"/>
      <c r="J159" s="4"/>
      <c r="K159" s="4">
        <v>226</v>
      </c>
      <c r="L159" s="4">
        <v>5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06" x14ac:dyDescent="0.2">
      <c r="A160" s="4">
        <v>50</v>
      </c>
      <c r="B160" s="4">
        <v>0</v>
      </c>
      <c r="C160" s="4">
        <v>0</v>
      </c>
      <c r="D160" s="4">
        <v>1</v>
      </c>
      <c r="E160" s="4">
        <v>227</v>
      </c>
      <c r="F160" s="4">
        <f>ROUND(Source!AX153,O160)</f>
        <v>0</v>
      </c>
      <c r="G160" s="4" t="s">
        <v>79</v>
      </c>
      <c r="H160" s="4" t="s">
        <v>80</v>
      </c>
      <c r="I160" s="4"/>
      <c r="J160" s="4"/>
      <c r="K160" s="4">
        <v>227</v>
      </c>
      <c r="L160" s="4">
        <v>6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228</v>
      </c>
      <c r="F161" s="4">
        <f>ROUND(Source!AY153,O161)</f>
        <v>2167.9899999999998</v>
      </c>
      <c r="G161" s="4" t="s">
        <v>81</v>
      </c>
      <c r="H161" s="4" t="s">
        <v>82</v>
      </c>
      <c r="I161" s="4"/>
      <c r="J161" s="4"/>
      <c r="K161" s="4">
        <v>228</v>
      </c>
      <c r="L161" s="4">
        <v>7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216</v>
      </c>
      <c r="F162" s="4">
        <f>ROUND(Source!AP153,O162)</f>
        <v>0</v>
      </c>
      <c r="G162" s="4" t="s">
        <v>83</v>
      </c>
      <c r="H162" s="4" t="s">
        <v>84</v>
      </c>
      <c r="I162" s="4"/>
      <c r="J162" s="4"/>
      <c r="K162" s="4">
        <v>216</v>
      </c>
      <c r="L162" s="4">
        <v>8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223</v>
      </c>
      <c r="F163" s="4">
        <f>ROUND(Source!AQ153,O163)</f>
        <v>0</v>
      </c>
      <c r="G163" s="4" t="s">
        <v>85</v>
      </c>
      <c r="H163" s="4" t="s">
        <v>86</v>
      </c>
      <c r="I163" s="4"/>
      <c r="J163" s="4"/>
      <c r="K163" s="4">
        <v>223</v>
      </c>
      <c r="L163" s="4">
        <v>9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229</v>
      </c>
      <c r="F164" s="4">
        <f>ROUND(Source!AZ153,O164)</f>
        <v>0</v>
      </c>
      <c r="G164" s="4" t="s">
        <v>87</v>
      </c>
      <c r="H164" s="4" t="s">
        <v>88</v>
      </c>
      <c r="I164" s="4"/>
      <c r="J164" s="4"/>
      <c r="K164" s="4">
        <v>229</v>
      </c>
      <c r="L164" s="4">
        <v>10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203</v>
      </c>
      <c r="F165" s="4">
        <f>ROUND(Source!Q153,O165)</f>
        <v>3218.16</v>
      </c>
      <c r="G165" s="4" t="s">
        <v>89</v>
      </c>
      <c r="H165" s="4" t="s">
        <v>90</v>
      </c>
      <c r="I165" s="4"/>
      <c r="J165" s="4"/>
      <c r="K165" s="4">
        <v>203</v>
      </c>
      <c r="L165" s="4">
        <v>11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78.180000000000007</v>
      </c>
      <c r="X165" s="4">
        <v>1</v>
      </c>
      <c r="Y165" s="4">
        <v>78.180000000000007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231</v>
      </c>
      <c r="F166" s="4">
        <f>ROUND(Source!BB153,O166)</f>
        <v>0</v>
      </c>
      <c r="G166" s="4" t="s">
        <v>91</v>
      </c>
      <c r="H166" s="4" t="s">
        <v>92</v>
      </c>
      <c r="I166" s="4"/>
      <c r="J166" s="4"/>
      <c r="K166" s="4">
        <v>231</v>
      </c>
      <c r="L166" s="4">
        <v>12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204</v>
      </c>
      <c r="F167" s="4">
        <f>ROUND(Source!R153,O167)</f>
        <v>2037.45</v>
      </c>
      <c r="G167" s="4" t="s">
        <v>93</v>
      </c>
      <c r="H167" s="4" t="s">
        <v>94</v>
      </c>
      <c r="I167" s="4"/>
      <c r="J167" s="4"/>
      <c r="K167" s="4">
        <v>204</v>
      </c>
      <c r="L167" s="4">
        <v>13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49.57</v>
      </c>
      <c r="X167" s="4">
        <v>1</v>
      </c>
      <c r="Y167" s="4">
        <v>49.57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205</v>
      </c>
      <c r="F168" s="4">
        <f>ROUND(Source!S153,O168)</f>
        <v>27065.81</v>
      </c>
      <c r="G168" s="4" t="s">
        <v>95</v>
      </c>
      <c r="H168" s="4" t="s">
        <v>96</v>
      </c>
      <c r="I168" s="4"/>
      <c r="J168" s="4"/>
      <c r="K168" s="4">
        <v>205</v>
      </c>
      <c r="L168" s="4">
        <v>14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1996.33</v>
      </c>
      <c r="X168" s="4">
        <v>1</v>
      </c>
      <c r="Y168" s="4">
        <v>1996.33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232</v>
      </c>
      <c r="F169" s="4">
        <f>ROUND(Source!BC153,O169)</f>
        <v>0</v>
      </c>
      <c r="G169" s="4" t="s">
        <v>97</v>
      </c>
      <c r="H169" s="4" t="s">
        <v>98</v>
      </c>
      <c r="I169" s="4"/>
      <c r="J169" s="4"/>
      <c r="K169" s="4">
        <v>232</v>
      </c>
      <c r="L169" s="4">
        <v>15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214</v>
      </c>
      <c r="F170" s="4">
        <f>ROUND(Source!AS153,O170)</f>
        <v>0</v>
      </c>
      <c r="G170" s="4" t="s">
        <v>99</v>
      </c>
      <c r="H170" s="4" t="s">
        <v>100</v>
      </c>
      <c r="I170" s="4"/>
      <c r="J170" s="4"/>
      <c r="K170" s="4">
        <v>214</v>
      </c>
      <c r="L170" s="4">
        <v>16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215</v>
      </c>
      <c r="F171" s="4">
        <f>ROUND(Source!AT153,O171)</f>
        <v>0</v>
      </c>
      <c r="G171" s="4" t="s">
        <v>101</v>
      </c>
      <c r="H171" s="4" t="s">
        <v>102</v>
      </c>
      <c r="I171" s="4"/>
      <c r="J171" s="4"/>
      <c r="K171" s="4">
        <v>215</v>
      </c>
      <c r="L171" s="4">
        <v>17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217</v>
      </c>
      <c r="F172" s="4">
        <f>ROUND(Source!AU153,O172)</f>
        <v>56305.03</v>
      </c>
      <c r="G172" s="4" t="s">
        <v>103</v>
      </c>
      <c r="H172" s="4" t="s">
        <v>104</v>
      </c>
      <c r="I172" s="4"/>
      <c r="J172" s="4"/>
      <c r="K172" s="4">
        <v>217</v>
      </c>
      <c r="L172" s="4">
        <v>18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3725.11</v>
      </c>
      <c r="X172" s="4">
        <v>1</v>
      </c>
      <c r="Y172" s="4">
        <v>3725.11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230</v>
      </c>
      <c r="F173" s="4">
        <f>ROUND(Source!BA153,O173)</f>
        <v>0</v>
      </c>
      <c r="G173" s="4" t="s">
        <v>105</v>
      </c>
      <c r="H173" s="4" t="s">
        <v>106</v>
      </c>
      <c r="I173" s="4"/>
      <c r="J173" s="4"/>
      <c r="K173" s="4">
        <v>230</v>
      </c>
      <c r="L173" s="4">
        <v>19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206</v>
      </c>
      <c r="F174" s="4">
        <f>ROUND(Source!T153,O174)</f>
        <v>0</v>
      </c>
      <c r="G174" s="4" t="s">
        <v>107</v>
      </c>
      <c r="H174" s="4" t="s">
        <v>108</v>
      </c>
      <c r="I174" s="4"/>
      <c r="J174" s="4"/>
      <c r="K174" s="4">
        <v>206</v>
      </c>
      <c r="L174" s="4">
        <v>20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207</v>
      </c>
      <c r="F175" s="4">
        <f>Source!U153</f>
        <v>43.63600000000001</v>
      </c>
      <c r="G175" s="4" t="s">
        <v>109</v>
      </c>
      <c r="H175" s="4" t="s">
        <v>110</v>
      </c>
      <c r="I175" s="4"/>
      <c r="J175" s="4"/>
      <c r="K175" s="4">
        <v>207</v>
      </c>
      <c r="L175" s="4">
        <v>21</v>
      </c>
      <c r="M175" s="4">
        <v>3</v>
      </c>
      <c r="N175" s="4" t="s">
        <v>3</v>
      </c>
      <c r="O175" s="4">
        <v>-1</v>
      </c>
      <c r="P175" s="4"/>
      <c r="Q175" s="4"/>
      <c r="R175" s="4"/>
      <c r="S175" s="4"/>
      <c r="T175" s="4"/>
      <c r="U175" s="4"/>
      <c r="V175" s="4"/>
      <c r="W175" s="4">
        <v>2.71</v>
      </c>
      <c r="X175" s="4">
        <v>1</v>
      </c>
      <c r="Y175" s="4">
        <v>2.71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208</v>
      </c>
      <c r="F176" s="4">
        <f>Source!V153</f>
        <v>0</v>
      </c>
      <c r="G176" s="4" t="s">
        <v>111</v>
      </c>
      <c r="H176" s="4" t="s">
        <v>112</v>
      </c>
      <c r="I176" s="4"/>
      <c r="J176" s="4"/>
      <c r="K176" s="4">
        <v>208</v>
      </c>
      <c r="L176" s="4">
        <v>22</v>
      </c>
      <c r="M176" s="4">
        <v>3</v>
      </c>
      <c r="N176" s="4" t="s">
        <v>3</v>
      </c>
      <c r="O176" s="4">
        <v>-1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209</v>
      </c>
      <c r="F177" s="4">
        <f>ROUND(Source!W153,O177)</f>
        <v>0</v>
      </c>
      <c r="G177" s="4" t="s">
        <v>113</v>
      </c>
      <c r="H177" s="4" t="s">
        <v>114</v>
      </c>
      <c r="I177" s="4"/>
      <c r="J177" s="4"/>
      <c r="K177" s="4">
        <v>209</v>
      </c>
      <c r="L177" s="4">
        <v>23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233</v>
      </c>
      <c r="F178" s="4">
        <f>ROUND(Source!BD153,O178)</f>
        <v>0</v>
      </c>
      <c r="G178" s="4" t="s">
        <v>115</v>
      </c>
      <c r="H178" s="4" t="s">
        <v>116</v>
      </c>
      <c r="I178" s="4"/>
      <c r="J178" s="4"/>
      <c r="K178" s="4">
        <v>233</v>
      </c>
      <c r="L178" s="4">
        <v>24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210</v>
      </c>
      <c r="F179" s="4">
        <f>ROUND(Source!X153,O179)</f>
        <v>18946.060000000001</v>
      </c>
      <c r="G179" s="4" t="s">
        <v>117</v>
      </c>
      <c r="H179" s="4" t="s">
        <v>118</v>
      </c>
      <c r="I179" s="4"/>
      <c r="J179" s="4"/>
      <c r="K179" s="4">
        <v>210</v>
      </c>
      <c r="L179" s="4">
        <v>25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1397.43</v>
      </c>
      <c r="X179" s="4">
        <v>1</v>
      </c>
      <c r="Y179" s="4">
        <v>1397.43</v>
      </c>
      <c r="Z179" s="4"/>
      <c r="AA179" s="4"/>
      <c r="AB179" s="4"/>
    </row>
    <row r="180" spans="1:245" x14ac:dyDescent="0.2">
      <c r="A180" s="4">
        <v>50</v>
      </c>
      <c r="B180" s="4">
        <v>0</v>
      </c>
      <c r="C180" s="4">
        <v>0</v>
      </c>
      <c r="D180" s="4">
        <v>1</v>
      </c>
      <c r="E180" s="4">
        <v>211</v>
      </c>
      <c r="F180" s="4">
        <f>ROUND(Source!Y153,O180)</f>
        <v>2706.57</v>
      </c>
      <c r="G180" s="4" t="s">
        <v>119</v>
      </c>
      <c r="H180" s="4" t="s">
        <v>120</v>
      </c>
      <c r="I180" s="4"/>
      <c r="J180" s="4"/>
      <c r="K180" s="4">
        <v>211</v>
      </c>
      <c r="L180" s="4">
        <v>26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199.63</v>
      </c>
      <c r="X180" s="4">
        <v>1</v>
      </c>
      <c r="Y180" s="4">
        <v>199.63</v>
      </c>
      <c r="Z180" s="4"/>
      <c r="AA180" s="4"/>
      <c r="AB180" s="4"/>
    </row>
    <row r="181" spans="1:245" x14ac:dyDescent="0.2">
      <c r="A181" s="4">
        <v>50</v>
      </c>
      <c r="B181" s="4">
        <v>0</v>
      </c>
      <c r="C181" s="4">
        <v>0</v>
      </c>
      <c r="D181" s="4">
        <v>1</v>
      </c>
      <c r="E181" s="4">
        <v>224</v>
      </c>
      <c r="F181" s="4">
        <f>ROUND(Source!AR153,O181)</f>
        <v>56305.03</v>
      </c>
      <c r="G181" s="4" t="s">
        <v>121</v>
      </c>
      <c r="H181" s="4" t="s">
        <v>122</v>
      </c>
      <c r="I181" s="4"/>
      <c r="J181" s="4"/>
      <c r="K181" s="4">
        <v>224</v>
      </c>
      <c r="L181" s="4">
        <v>27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3725.11</v>
      </c>
      <c r="X181" s="4">
        <v>1</v>
      </c>
      <c r="Y181" s="4">
        <v>3725.11</v>
      </c>
      <c r="Z181" s="4"/>
      <c r="AA181" s="4"/>
      <c r="AB181" s="4"/>
    </row>
    <row r="183" spans="1:245" x14ac:dyDescent="0.2">
      <c r="A183" s="1">
        <v>4</v>
      </c>
      <c r="B183" s="1">
        <v>1</v>
      </c>
      <c r="C183" s="1"/>
      <c r="D183" s="1">
        <f>ROW(A189)</f>
        <v>189</v>
      </c>
      <c r="E183" s="1"/>
      <c r="F183" s="1" t="s">
        <v>11</v>
      </c>
      <c r="G183" s="1" t="s">
        <v>149</v>
      </c>
      <c r="H183" s="1" t="s">
        <v>3</v>
      </c>
      <c r="I183" s="1">
        <v>0</v>
      </c>
      <c r="J183" s="1"/>
      <c r="K183" s="1">
        <v>0</v>
      </c>
      <c r="L183" s="1"/>
      <c r="M183" s="1" t="s">
        <v>3</v>
      </c>
      <c r="N183" s="1"/>
      <c r="O183" s="1"/>
      <c r="P183" s="1"/>
      <c r="Q183" s="1"/>
      <c r="R183" s="1"/>
      <c r="S183" s="1">
        <v>0</v>
      </c>
      <c r="T183" s="1"/>
      <c r="U183" s="1" t="s">
        <v>3</v>
      </c>
      <c r="V183" s="1">
        <v>0</v>
      </c>
      <c r="W183" s="1"/>
      <c r="X183" s="1"/>
      <c r="Y183" s="1"/>
      <c r="Z183" s="1"/>
      <c r="AA183" s="1"/>
      <c r="AB183" s="1" t="s">
        <v>3</v>
      </c>
      <c r="AC183" s="1" t="s">
        <v>3</v>
      </c>
      <c r="AD183" s="1" t="s">
        <v>3</v>
      </c>
      <c r="AE183" s="1" t="s">
        <v>3</v>
      </c>
      <c r="AF183" s="1" t="s">
        <v>3</v>
      </c>
      <c r="AG183" s="1" t="s">
        <v>3</v>
      </c>
      <c r="AH183" s="1"/>
      <c r="AI183" s="1"/>
      <c r="AJ183" s="1"/>
      <c r="AK183" s="1"/>
      <c r="AL183" s="1"/>
      <c r="AM183" s="1"/>
      <c r="AN183" s="1"/>
      <c r="AO183" s="1"/>
      <c r="AP183" s="1" t="s">
        <v>3</v>
      </c>
      <c r="AQ183" s="1" t="s">
        <v>3</v>
      </c>
      <c r="AR183" s="1" t="s">
        <v>3</v>
      </c>
      <c r="AS183" s="1"/>
      <c r="AT183" s="1"/>
      <c r="AU183" s="1"/>
      <c r="AV183" s="1"/>
      <c r="AW183" s="1"/>
      <c r="AX183" s="1"/>
      <c r="AY183" s="1"/>
      <c r="AZ183" s="1" t="s">
        <v>3</v>
      </c>
      <c r="BA183" s="1"/>
      <c r="BB183" s="1" t="s">
        <v>3</v>
      </c>
      <c r="BC183" s="1" t="s">
        <v>3</v>
      </c>
      <c r="BD183" s="1" t="s">
        <v>3</v>
      </c>
      <c r="BE183" s="1" t="s">
        <v>3</v>
      </c>
      <c r="BF183" s="1" t="s">
        <v>3</v>
      </c>
      <c r="BG183" s="1" t="s">
        <v>3</v>
      </c>
      <c r="BH183" s="1" t="s">
        <v>3</v>
      </c>
      <c r="BI183" s="1" t="s">
        <v>3</v>
      </c>
      <c r="BJ183" s="1" t="s">
        <v>3</v>
      </c>
      <c r="BK183" s="1" t="s">
        <v>3</v>
      </c>
      <c r="BL183" s="1" t="s">
        <v>3</v>
      </c>
      <c r="BM183" s="1" t="s">
        <v>3</v>
      </c>
      <c r="BN183" s="1" t="s">
        <v>3</v>
      </c>
      <c r="BO183" s="1" t="s">
        <v>3</v>
      </c>
      <c r="BP183" s="1" t="s">
        <v>3</v>
      </c>
      <c r="BQ183" s="1"/>
      <c r="BR183" s="1"/>
      <c r="BS183" s="1"/>
      <c r="BT183" s="1"/>
      <c r="BU183" s="1"/>
      <c r="BV183" s="1"/>
      <c r="BW183" s="1"/>
      <c r="BX183" s="1">
        <v>0</v>
      </c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>
        <v>0</v>
      </c>
    </row>
    <row r="185" spans="1:245" x14ac:dyDescent="0.2">
      <c r="A185" s="2">
        <v>52</v>
      </c>
      <c r="B185" s="2">
        <f t="shared" ref="B185:G185" si="91">B189</f>
        <v>1</v>
      </c>
      <c r="C185" s="2">
        <f t="shared" si="91"/>
        <v>4</v>
      </c>
      <c r="D185" s="2">
        <f t="shared" si="91"/>
        <v>183</v>
      </c>
      <c r="E185" s="2">
        <f t="shared" si="91"/>
        <v>0</v>
      </c>
      <c r="F185" s="2" t="str">
        <f t="shared" si="91"/>
        <v>Новый раздел</v>
      </c>
      <c r="G185" s="2" t="str">
        <f t="shared" si="91"/>
        <v>2. Внутренние сети отопления</v>
      </c>
      <c r="H185" s="2"/>
      <c r="I185" s="2"/>
      <c r="J185" s="2"/>
      <c r="K185" s="2"/>
      <c r="L185" s="2"/>
      <c r="M185" s="2"/>
      <c r="N185" s="2"/>
      <c r="O185" s="2">
        <f t="shared" ref="O185:AT185" si="92">O189</f>
        <v>3377.44</v>
      </c>
      <c r="P185" s="2">
        <f t="shared" si="92"/>
        <v>83.6</v>
      </c>
      <c r="Q185" s="2">
        <f t="shared" si="92"/>
        <v>8.74</v>
      </c>
      <c r="R185" s="2">
        <f t="shared" si="92"/>
        <v>0</v>
      </c>
      <c r="S185" s="2">
        <f t="shared" si="92"/>
        <v>3285.1</v>
      </c>
      <c r="T185" s="2">
        <f t="shared" si="92"/>
        <v>0</v>
      </c>
      <c r="U185" s="2">
        <f t="shared" si="92"/>
        <v>5.32</v>
      </c>
      <c r="V185" s="2">
        <f t="shared" si="92"/>
        <v>0</v>
      </c>
      <c r="W185" s="2">
        <f t="shared" si="92"/>
        <v>0</v>
      </c>
      <c r="X185" s="2">
        <f t="shared" si="92"/>
        <v>2299.5700000000002</v>
      </c>
      <c r="Y185" s="2">
        <f t="shared" si="92"/>
        <v>328.51</v>
      </c>
      <c r="Z185" s="2">
        <f t="shared" si="92"/>
        <v>0</v>
      </c>
      <c r="AA185" s="2">
        <f t="shared" si="92"/>
        <v>0</v>
      </c>
      <c r="AB185" s="2">
        <f t="shared" si="92"/>
        <v>3377.44</v>
      </c>
      <c r="AC185" s="2">
        <f t="shared" si="92"/>
        <v>83.6</v>
      </c>
      <c r="AD185" s="2">
        <f t="shared" si="92"/>
        <v>8.74</v>
      </c>
      <c r="AE185" s="2">
        <f t="shared" si="92"/>
        <v>0</v>
      </c>
      <c r="AF185" s="2">
        <f t="shared" si="92"/>
        <v>3285.1</v>
      </c>
      <c r="AG185" s="2">
        <f t="shared" si="92"/>
        <v>0</v>
      </c>
      <c r="AH185" s="2">
        <f t="shared" si="92"/>
        <v>5.32</v>
      </c>
      <c r="AI185" s="2">
        <f t="shared" si="92"/>
        <v>0</v>
      </c>
      <c r="AJ185" s="2">
        <f t="shared" si="92"/>
        <v>0</v>
      </c>
      <c r="AK185" s="2">
        <f t="shared" si="92"/>
        <v>2299.5700000000002</v>
      </c>
      <c r="AL185" s="2">
        <f t="shared" si="92"/>
        <v>328.51</v>
      </c>
      <c r="AM185" s="2">
        <f t="shared" si="92"/>
        <v>0</v>
      </c>
      <c r="AN185" s="2">
        <f t="shared" si="92"/>
        <v>0</v>
      </c>
      <c r="AO185" s="2">
        <f t="shared" si="92"/>
        <v>0</v>
      </c>
      <c r="AP185" s="2">
        <f t="shared" si="92"/>
        <v>0</v>
      </c>
      <c r="AQ185" s="2">
        <f t="shared" si="92"/>
        <v>0</v>
      </c>
      <c r="AR185" s="2">
        <f t="shared" si="92"/>
        <v>6005.52</v>
      </c>
      <c r="AS185" s="2">
        <f t="shared" si="92"/>
        <v>0</v>
      </c>
      <c r="AT185" s="2">
        <f t="shared" si="92"/>
        <v>0</v>
      </c>
      <c r="AU185" s="2">
        <f t="shared" ref="AU185:BZ185" si="93">AU189</f>
        <v>6005.52</v>
      </c>
      <c r="AV185" s="2">
        <f t="shared" si="93"/>
        <v>83.6</v>
      </c>
      <c r="AW185" s="2">
        <f t="shared" si="93"/>
        <v>83.6</v>
      </c>
      <c r="AX185" s="2">
        <f t="shared" si="93"/>
        <v>0</v>
      </c>
      <c r="AY185" s="2">
        <f t="shared" si="93"/>
        <v>83.6</v>
      </c>
      <c r="AZ185" s="2">
        <f t="shared" si="93"/>
        <v>0</v>
      </c>
      <c r="BA185" s="2">
        <f t="shared" si="93"/>
        <v>0</v>
      </c>
      <c r="BB185" s="2">
        <f t="shared" si="93"/>
        <v>0</v>
      </c>
      <c r="BC185" s="2">
        <f t="shared" si="93"/>
        <v>0</v>
      </c>
      <c r="BD185" s="2">
        <f t="shared" si="93"/>
        <v>0</v>
      </c>
      <c r="BE185" s="2">
        <f t="shared" si="93"/>
        <v>0</v>
      </c>
      <c r="BF185" s="2">
        <f t="shared" si="93"/>
        <v>0</v>
      </c>
      <c r="BG185" s="2">
        <f t="shared" si="93"/>
        <v>0</v>
      </c>
      <c r="BH185" s="2">
        <f t="shared" si="93"/>
        <v>0</v>
      </c>
      <c r="BI185" s="2">
        <f t="shared" si="93"/>
        <v>0</v>
      </c>
      <c r="BJ185" s="2">
        <f t="shared" si="93"/>
        <v>0</v>
      </c>
      <c r="BK185" s="2">
        <f t="shared" si="93"/>
        <v>0</v>
      </c>
      <c r="BL185" s="2">
        <f t="shared" si="93"/>
        <v>0</v>
      </c>
      <c r="BM185" s="2">
        <f t="shared" si="93"/>
        <v>0</v>
      </c>
      <c r="BN185" s="2">
        <f t="shared" si="93"/>
        <v>0</v>
      </c>
      <c r="BO185" s="2">
        <f t="shared" si="93"/>
        <v>0</v>
      </c>
      <c r="BP185" s="2">
        <f t="shared" si="93"/>
        <v>0</v>
      </c>
      <c r="BQ185" s="2">
        <f t="shared" si="93"/>
        <v>0</v>
      </c>
      <c r="BR185" s="2">
        <f t="shared" si="93"/>
        <v>0</v>
      </c>
      <c r="BS185" s="2">
        <f t="shared" si="93"/>
        <v>0</v>
      </c>
      <c r="BT185" s="2">
        <f t="shared" si="93"/>
        <v>0</v>
      </c>
      <c r="BU185" s="2">
        <f t="shared" si="93"/>
        <v>0</v>
      </c>
      <c r="BV185" s="2">
        <f t="shared" si="93"/>
        <v>0</v>
      </c>
      <c r="BW185" s="2">
        <f t="shared" si="93"/>
        <v>0</v>
      </c>
      <c r="BX185" s="2">
        <f t="shared" si="93"/>
        <v>0</v>
      </c>
      <c r="BY185" s="2">
        <f t="shared" si="93"/>
        <v>0</v>
      </c>
      <c r="BZ185" s="2">
        <f t="shared" si="93"/>
        <v>0</v>
      </c>
      <c r="CA185" s="2">
        <f t="shared" ref="CA185:DF185" si="94">CA189</f>
        <v>6005.52</v>
      </c>
      <c r="CB185" s="2">
        <f t="shared" si="94"/>
        <v>0</v>
      </c>
      <c r="CC185" s="2">
        <f t="shared" si="94"/>
        <v>0</v>
      </c>
      <c r="CD185" s="2">
        <f t="shared" si="94"/>
        <v>6005.52</v>
      </c>
      <c r="CE185" s="2">
        <f t="shared" si="94"/>
        <v>83.6</v>
      </c>
      <c r="CF185" s="2">
        <f t="shared" si="94"/>
        <v>83.6</v>
      </c>
      <c r="CG185" s="2">
        <f t="shared" si="94"/>
        <v>0</v>
      </c>
      <c r="CH185" s="2">
        <f t="shared" si="94"/>
        <v>83.6</v>
      </c>
      <c r="CI185" s="2">
        <f t="shared" si="94"/>
        <v>0</v>
      </c>
      <c r="CJ185" s="2">
        <f t="shared" si="94"/>
        <v>0</v>
      </c>
      <c r="CK185" s="2">
        <f t="shared" si="94"/>
        <v>0</v>
      </c>
      <c r="CL185" s="2">
        <f t="shared" si="94"/>
        <v>0</v>
      </c>
      <c r="CM185" s="2">
        <f t="shared" si="94"/>
        <v>0</v>
      </c>
      <c r="CN185" s="2">
        <f t="shared" si="94"/>
        <v>0</v>
      </c>
      <c r="CO185" s="2">
        <f t="shared" si="94"/>
        <v>0</v>
      </c>
      <c r="CP185" s="2">
        <f t="shared" si="94"/>
        <v>0</v>
      </c>
      <c r="CQ185" s="2">
        <f t="shared" si="94"/>
        <v>0</v>
      </c>
      <c r="CR185" s="2">
        <f t="shared" si="94"/>
        <v>0</v>
      </c>
      <c r="CS185" s="2">
        <f t="shared" si="94"/>
        <v>0</v>
      </c>
      <c r="CT185" s="2">
        <f t="shared" si="94"/>
        <v>0</v>
      </c>
      <c r="CU185" s="2">
        <f t="shared" si="94"/>
        <v>0</v>
      </c>
      <c r="CV185" s="2">
        <f t="shared" si="94"/>
        <v>0</v>
      </c>
      <c r="CW185" s="2">
        <f t="shared" si="94"/>
        <v>0</v>
      </c>
      <c r="CX185" s="2">
        <f t="shared" si="94"/>
        <v>0</v>
      </c>
      <c r="CY185" s="2">
        <f t="shared" si="94"/>
        <v>0</v>
      </c>
      <c r="CZ185" s="2">
        <f t="shared" si="94"/>
        <v>0</v>
      </c>
      <c r="DA185" s="2">
        <f t="shared" si="94"/>
        <v>0</v>
      </c>
      <c r="DB185" s="2">
        <f t="shared" si="94"/>
        <v>0</v>
      </c>
      <c r="DC185" s="2">
        <f t="shared" si="94"/>
        <v>0</v>
      </c>
      <c r="DD185" s="2">
        <f t="shared" si="94"/>
        <v>0</v>
      </c>
      <c r="DE185" s="2">
        <f t="shared" si="94"/>
        <v>0</v>
      </c>
      <c r="DF185" s="2">
        <f t="shared" si="94"/>
        <v>0</v>
      </c>
      <c r="DG185" s="3">
        <f t="shared" ref="DG185:EL185" si="95">DG189</f>
        <v>0</v>
      </c>
      <c r="DH185" s="3">
        <f t="shared" si="95"/>
        <v>0</v>
      </c>
      <c r="DI185" s="3">
        <f t="shared" si="95"/>
        <v>0</v>
      </c>
      <c r="DJ185" s="3">
        <f t="shared" si="95"/>
        <v>0</v>
      </c>
      <c r="DK185" s="3">
        <f t="shared" si="95"/>
        <v>0</v>
      </c>
      <c r="DL185" s="3">
        <f t="shared" si="95"/>
        <v>0</v>
      </c>
      <c r="DM185" s="3">
        <f t="shared" si="95"/>
        <v>0</v>
      </c>
      <c r="DN185" s="3">
        <f t="shared" si="95"/>
        <v>0</v>
      </c>
      <c r="DO185" s="3">
        <f t="shared" si="95"/>
        <v>0</v>
      </c>
      <c r="DP185" s="3">
        <f t="shared" si="95"/>
        <v>0</v>
      </c>
      <c r="DQ185" s="3">
        <f t="shared" si="95"/>
        <v>0</v>
      </c>
      <c r="DR185" s="3">
        <f t="shared" si="95"/>
        <v>0</v>
      </c>
      <c r="DS185" s="3">
        <f t="shared" si="95"/>
        <v>0</v>
      </c>
      <c r="DT185" s="3">
        <f t="shared" si="95"/>
        <v>0</v>
      </c>
      <c r="DU185" s="3">
        <f t="shared" si="95"/>
        <v>0</v>
      </c>
      <c r="DV185" s="3">
        <f t="shared" si="95"/>
        <v>0</v>
      </c>
      <c r="DW185" s="3">
        <f t="shared" si="95"/>
        <v>0</v>
      </c>
      <c r="DX185" s="3">
        <f t="shared" si="95"/>
        <v>0</v>
      </c>
      <c r="DY185" s="3">
        <f t="shared" si="95"/>
        <v>0</v>
      </c>
      <c r="DZ185" s="3">
        <f t="shared" si="95"/>
        <v>0</v>
      </c>
      <c r="EA185" s="3">
        <f t="shared" si="95"/>
        <v>0</v>
      </c>
      <c r="EB185" s="3">
        <f t="shared" si="95"/>
        <v>0</v>
      </c>
      <c r="EC185" s="3">
        <f t="shared" si="95"/>
        <v>0</v>
      </c>
      <c r="ED185" s="3">
        <f t="shared" si="95"/>
        <v>0</v>
      </c>
      <c r="EE185" s="3">
        <f t="shared" si="95"/>
        <v>0</v>
      </c>
      <c r="EF185" s="3">
        <f t="shared" si="95"/>
        <v>0</v>
      </c>
      <c r="EG185" s="3">
        <f t="shared" si="95"/>
        <v>0</v>
      </c>
      <c r="EH185" s="3">
        <f t="shared" si="95"/>
        <v>0</v>
      </c>
      <c r="EI185" s="3">
        <f t="shared" si="95"/>
        <v>0</v>
      </c>
      <c r="EJ185" s="3">
        <f t="shared" si="95"/>
        <v>0</v>
      </c>
      <c r="EK185" s="3">
        <f t="shared" si="95"/>
        <v>0</v>
      </c>
      <c r="EL185" s="3">
        <f t="shared" si="95"/>
        <v>0</v>
      </c>
      <c r="EM185" s="3">
        <f t="shared" ref="EM185:FR185" si="96">EM189</f>
        <v>0</v>
      </c>
      <c r="EN185" s="3">
        <f t="shared" si="96"/>
        <v>0</v>
      </c>
      <c r="EO185" s="3">
        <f t="shared" si="96"/>
        <v>0</v>
      </c>
      <c r="EP185" s="3">
        <f t="shared" si="96"/>
        <v>0</v>
      </c>
      <c r="EQ185" s="3">
        <f t="shared" si="96"/>
        <v>0</v>
      </c>
      <c r="ER185" s="3">
        <f t="shared" si="96"/>
        <v>0</v>
      </c>
      <c r="ES185" s="3">
        <f t="shared" si="96"/>
        <v>0</v>
      </c>
      <c r="ET185" s="3">
        <f t="shared" si="96"/>
        <v>0</v>
      </c>
      <c r="EU185" s="3">
        <f t="shared" si="96"/>
        <v>0</v>
      </c>
      <c r="EV185" s="3">
        <f t="shared" si="96"/>
        <v>0</v>
      </c>
      <c r="EW185" s="3">
        <f t="shared" si="96"/>
        <v>0</v>
      </c>
      <c r="EX185" s="3">
        <f t="shared" si="96"/>
        <v>0</v>
      </c>
      <c r="EY185" s="3">
        <f t="shared" si="96"/>
        <v>0</v>
      </c>
      <c r="EZ185" s="3">
        <f t="shared" si="96"/>
        <v>0</v>
      </c>
      <c r="FA185" s="3">
        <f t="shared" si="96"/>
        <v>0</v>
      </c>
      <c r="FB185" s="3">
        <f t="shared" si="96"/>
        <v>0</v>
      </c>
      <c r="FC185" s="3">
        <f t="shared" si="96"/>
        <v>0</v>
      </c>
      <c r="FD185" s="3">
        <f t="shared" si="96"/>
        <v>0</v>
      </c>
      <c r="FE185" s="3">
        <f t="shared" si="96"/>
        <v>0</v>
      </c>
      <c r="FF185" s="3">
        <f t="shared" si="96"/>
        <v>0</v>
      </c>
      <c r="FG185" s="3">
        <f t="shared" si="96"/>
        <v>0</v>
      </c>
      <c r="FH185" s="3">
        <f t="shared" si="96"/>
        <v>0</v>
      </c>
      <c r="FI185" s="3">
        <f t="shared" si="96"/>
        <v>0</v>
      </c>
      <c r="FJ185" s="3">
        <f t="shared" si="96"/>
        <v>0</v>
      </c>
      <c r="FK185" s="3">
        <f t="shared" si="96"/>
        <v>0</v>
      </c>
      <c r="FL185" s="3">
        <f t="shared" si="96"/>
        <v>0</v>
      </c>
      <c r="FM185" s="3">
        <f t="shared" si="96"/>
        <v>0</v>
      </c>
      <c r="FN185" s="3">
        <f t="shared" si="96"/>
        <v>0</v>
      </c>
      <c r="FO185" s="3">
        <f t="shared" si="96"/>
        <v>0</v>
      </c>
      <c r="FP185" s="3">
        <f t="shared" si="96"/>
        <v>0</v>
      </c>
      <c r="FQ185" s="3">
        <f t="shared" si="96"/>
        <v>0</v>
      </c>
      <c r="FR185" s="3">
        <f t="shared" si="96"/>
        <v>0</v>
      </c>
      <c r="FS185" s="3">
        <f t="shared" ref="FS185:GX185" si="97">FS189</f>
        <v>0</v>
      </c>
      <c r="FT185" s="3">
        <f t="shared" si="97"/>
        <v>0</v>
      </c>
      <c r="FU185" s="3">
        <f t="shared" si="97"/>
        <v>0</v>
      </c>
      <c r="FV185" s="3">
        <f t="shared" si="97"/>
        <v>0</v>
      </c>
      <c r="FW185" s="3">
        <f t="shared" si="97"/>
        <v>0</v>
      </c>
      <c r="FX185" s="3">
        <f t="shared" si="97"/>
        <v>0</v>
      </c>
      <c r="FY185" s="3">
        <f t="shared" si="97"/>
        <v>0</v>
      </c>
      <c r="FZ185" s="3">
        <f t="shared" si="97"/>
        <v>0</v>
      </c>
      <c r="GA185" s="3">
        <f t="shared" si="97"/>
        <v>0</v>
      </c>
      <c r="GB185" s="3">
        <f t="shared" si="97"/>
        <v>0</v>
      </c>
      <c r="GC185" s="3">
        <f t="shared" si="97"/>
        <v>0</v>
      </c>
      <c r="GD185" s="3">
        <f t="shared" si="97"/>
        <v>0</v>
      </c>
      <c r="GE185" s="3">
        <f t="shared" si="97"/>
        <v>0</v>
      </c>
      <c r="GF185" s="3">
        <f t="shared" si="97"/>
        <v>0</v>
      </c>
      <c r="GG185" s="3">
        <f t="shared" si="97"/>
        <v>0</v>
      </c>
      <c r="GH185" s="3">
        <f t="shared" si="97"/>
        <v>0</v>
      </c>
      <c r="GI185" s="3">
        <f t="shared" si="97"/>
        <v>0</v>
      </c>
      <c r="GJ185" s="3">
        <f t="shared" si="97"/>
        <v>0</v>
      </c>
      <c r="GK185" s="3">
        <f t="shared" si="97"/>
        <v>0</v>
      </c>
      <c r="GL185" s="3">
        <f t="shared" si="97"/>
        <v>0</v>
      </c>
      <c r="GM185" s="3">
        <f t="shared" si="97"/>
        <v>0</v>
      </c>
      <c r="GN185" s="3">
        <f t="shared" si="97"/>
        <v>0</v>
      </c>
      <c r="GO185" s="3">
        <f t="shared" si="97"/>
        <v>0</v>
      </c>
      <c r="GP185" s="3">
        <f t="shared" si="97"/>
        <v>0</v>
      </c>
      <c r="GQ185" s="3">
        <f t="shared" si="97"/>
        <v>0</v>
      </c>
      <c r="GR185" s="3">
        <f t="shared" si="97"/>
        <v>0</v>
      </c>
      <c r="GS185" s="3">
        <f t="shared" si="97"/>
        <v>0</v>
      </c>
      <c r="GT185" s="3">
        <f t="shared" si="97"/>
        <v>0</v>
      </c>
      <c r="GU185" s="3">
        <f t="shared" si="97"/>
        <v>0</v>
      </c>
      <c r="GV185" s="3">
        <f t="shared" si="97"/>
        <v>0</v>
      </c>
      <c r="GW185" s="3">
        <f t="shared" si="97"/>
        <v>0</v>
      </c>
      <c r="GX185" s="3">
        <f t="shared" si="97"/>
        <v>0</v>
      </c>
    </row>
    <row r="187" spans="1:245" x14ac:dyDescent="0.2">
      <c r="A187">
        <v>17</v>
      </c>
      <c r="B187">
        <v>1</v>
      </c>
      <c r="D187">
        <f>ROW(EtalonRes!A46)</f>
        <v>46</v>
      </c>
      <c r="E187" t="s">
        <v>150</v>
      </c>
      <c r="F187" t="s">
        <v>151</v>
      </c>
      <c r="G187" t="s">
        <v>152</v>
      </c>
      <c r="H187" t="s">
        <v>35</v>
      </c>
      <c r="I187">
        <v>19</v>
      </c>
      <c r="J187">
        <v>0</v>
      </c>
      <c r="K187">
        <v>19</v>
      </c>
      <c r="O187">
        <f>ROUND(CP187,2)</f>
        <v>3377.44</v>
      </c>
      <c r="P187">
        <f>ROUND(CQ187*I187,2)</f>
        <v>83.6</v>
      </c>
      <c r="Q187">
        <f>ROUND(CR187*I187,2)</f>
        <v>8.74</v>
      </c>
      <c r="R187">
        <f>ROUND(CS187*I187,2)</f>
        <v>0</v>
      </c>
      <c r="S187">
        <f>ROUND(CT187*I187,2)</f>
        <v>3285.1</v>
      </c>
      <c r="T187">
        <f>ROUND(CU187*I187,2)</f>
        <v>0</v>
      </c>
      <c r="U187">
        <f>CV187*I187</f>
        <v>5.32</v>
      </c>
      <c r="V187">
        <f>CW187*I187</f>
        <v>0</v>
      </c>
      <c r="W187">
        <f>ROUND(CX187*I187,2)</f>
        <v>0</v>
      </c>
      <c r="X187">
        <f>ROUND(CY187,2)</f>
        <v>2299.5700000000002</v>
      </c>
      <c r="Y187">
        <f>ROUND(CZ187,2)</f>
        <v>328.51</v>
      </c>
      <c r="AA187">
        <v>1472364219</v>
      </c>
      <c r="AB187">
        <f>ROUND((AC187+AD187+AF187),6)</f>
        <v>177.76</v>
      </c>
      <c r="AC187">
        <f>ROUND(((ES187*2)),6)</f>
        <v>4.4000000000000004</v>
      </c>
      <c r="AD187">
        <f>ROUND(((((ET187*2))-((EU187*2)))+AE187),6)</f>
        <v>0.46</v>
      </c>
      <c r="AE187">
        <f>ROUND(((EU187*2)),6)</f>
        <v>0</v>
      </c>
      <c r="AF187">
        <f>ROUND(((EV187*2)),6)</f>
        <v>172.9</v>
      </c>
      <c r="AG187">
        <f>ROUND((AP187),6)</f>
        <v>0</v>
      </c>
      <c r="AH187">
        <f>((EW187*2))</f>
        <v>0.28000000000000003</v>
      </c>
      <c r="AI187">
        <f>((EX187*2))</f>
        <v>0</v>
      </c>
      <c r="AJ187">
        <f>(AS187)</f>
        <v>0</v>
      </c>
      <c r="AK187">
        <v>88.88</v>
      </c>
      <c r="AL187">
        <v>2.2000000000000002</v>
      </c>
      <c r="AM187">
        <v>0.23</v>
      </c>
      <c r="AN187">
        <v>0</v>
      </c>
      <c r="AO187">
        <v>86.45</v>
      </c>
      <c r="AP187">
        <v>0</v>
      </c>
      <c r="AQ187">
        <v>0.14000000000000001</v>
      </c>
      <c r="AR187">
        <v>0</v>
      </c>
      <c r="AS187">
        <v>0</v>
      </c>
      <c r="AT187">
        <v>70</v>
      </c>
      <c r="AU187">
        <v>10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3</v>
      </c>
      <c r="BE187" t="s">
        <v>3</v>
      </c>
      <c r="BF187" t="s">
        <v>3</v>
      </c>
      <c r="BG187" t="s">
        <v>3</v>
      </c>
      <c r="BH187">
        <v>0</v>
      </c>
      <c r="BI187">
        <v>4</v>
      </c>
      <c r="BJ187" t="s">
        <v>153</v>
      </c>
      <c r="BM187">
        <v>0</v>
      </c>
      <c r="BN187">
        <v>0</v>
      </c>
      <c r="BO187" t="s">
        <v>3</v>
      </c>
      <c r="BP187">
        <v>0</v>
      </c>
      <c r="BQ187">
        <v>1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70</v>
      </c>
      <c r="CA187">
        <v>10</v>
      </c>
      <c r="CB187" t="s">
        <v>3</v>
      </c>
      <c r="CE187">
        <v>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>(P187+Q187+S187)</f>
        <v>3377.44</v>
      </c>
      <c r="CQ187">
        <f>(AC187*BC187*AW187)</f>
        <v>4.4000000000000004</v>
      </c>
      <c r="CR187">
        <f>(((((ET187*2))*BB187-((EU187*2))*BS187)+AE187*BS187)*AV187)</f>
        <v>0.46</v>
      </c>
      <c r="CS187">
        <f>(AE187*BS187*AV187)</f>
        <v>0</v>
      </c>
      <c r="CT187">
        <f>(AF187*BA187*AV187)</f>
        <v>172.9</v>
      </c>
      <c r="CU187">
        <f>AG187</f>
        <v>0</v>
      </c>
      <c r="CV187">
        <f>(AH187*AV187)</f>
        <v>0.28000000000000003</v>
      </c>
      <c r="CW187">
        <f>AI187</f>
        <v>0</v>
      </c>
      <c r="CX187">
        <f>AJ187</f>
        <v>0</v>
      </c>
      <c r="CY187">
        <f>((S187*BZ187)/100)</f>
        <v>2299.5700000000002</v>
      </c>
      <c r="CZ187">
        <f>((S187*CA187)/100)</f>
        <v>328.51</v>
      </c>
      <c r="DC187" t="s">
        <v>3</v>
      </c>
      <c r="DD187" t="s">
        <v>56</v>
      </c>
      <c r="DE187" t="s">
        <v>56</v>
      </c>
      <c r="DF187" t="s">
        <v>56</v>
      </c>
      <c r="DG187" t="s">
        <v>56</v>
      </c>
      <c r="DH187" t="s">
        <v>3</v>
      </c>
      <c r="DI187" t="s">
        <v>56</v>
      </c>
      <c r="DJ187" t="s">
        <v>56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16987630</v>
      </c>
      <c r="DV187" t="s">
        <v>35</v>
      </c>
      <c r="DW187" t="s">
        <v>35</v>
      </c>
      <c r="DX187">
        <v>1</v>
      </c>
      <c r="DZ187" t="s">
        <v>3</v>
      </c>
      <c r="EA187" t="s">
        <v>3</v>
      </c>
      <c r="EB187" t="s">
        <v>3</v>
      </c>
      <c r="EC187" t="s">
        <v>3</v>
      </c>
      <c r="EE187">
        <v>1441815344</v>
      </c>
      <c r="EF187">
        <v>1</v>
      </c>
      <c r="EG187" t="s">
        <v>20</v>
      </c>
      <c r="EH187">
        <v>0</v>
      </c>
      <c r="EI187" t="s">
        <v>3</v>
      </c>
      <c r="EJ187">
        <v>4</v>
      </c>
      <c r="EK187">
        <v>0</v>
      </c>
      <c r="EL187" t="s">
        <v>21</v>
      </c>
      <c r="EM187" t="s">
        <v>22</v>
      </c>
      <c r="EO187" t="s">
        <v>3</v>
      </c>
      <c r="EQ187">
        <v>0</v>
      </c>
      <c r="ER187">
        <v>88.88</v>
      </c>
      <c r="ES187">
        <v>2.2000000000000002</v>
      </c>
      <c r="ET187">
        <v>0.23</v>
      </c>
      <c r="EU187">
        <v>0</v>
      </c>
      <c r="EV187">
        <v>86.45</v>
      </c>
      <c r="EW187">
        <v>0.14000000000000001</v>
      </c>
      <c r="EX187">
        <v>0</v>
      </c>
      <c r="EY187">
        <v>0</v>
      </c>
      <c r="FQ187">
        <v>0</v>
      </c>
      <c r="FR187">
        <f>ROUND(IF(BI187=3,GM187,0),2)</f>
        <v>0</v>
      </c>
      <c r="FS187">
        <v>0</v>
      </c>
      <c r="FX187">
        <v>70</v>
      </c>
      <c r="FY187">
        <v>10</v>
      </c>
      <c r="GA187" t="s">
        <v>3</v>
      </c>
      <c r="GD187">
        <v>0</v>
      </c>
      <c r="GF187">
        <v>1381291217</v>
      </c>
      <c r="GG187">
        <v>2</v>
      </c>
      <c r="GH187">
        <v>1</v>
      </c>
      <c r="GI187">
        <v>-2</v>
      </c>
      <c r="GJ187">
        <v>0</v>
      </c>
      <c r="GK187">
        <f>ROUND(R187*(R12)/100,2)</f>
        <v>0</v>
      </c>
      <c r="GL187">
        <f>ROUND(IF(AND(BH187=3,BI187=3,FS187&lt;&gt;0),P187,0),2)</f>
        <v>0</v>
      </c>
      <c r="GM187">
        <f>ROUND(O187+X187+Y187+GK187,2)+GX187</f>
        <v>6005.52</v>
      </c>
      <c r="GN187">
        <f>IF(OR(BI187=0,BI187=1),GM187-GX187,0)</f>
        <v>0</v>
      </c>
      <c r="GO187">
        <f>IF(BI187=2,GM187-GX187,0)</f>
        <v>0</v>
      </c>
      <c r="GP187">
        <f>IF(BI187=4,GM187-GX187,0)</f>
        <v>6005.52</v>
      </c>
      <c r="GR187">
        <v>0</v>
      </c>
      <c r="GS187">
        <v>3</v>
      </c>
      <c r="GT187">
        <v>0</v>
      </c>
      <c r="GU187" t="s">
        <v>3</v>
      </c>
      <c r="GV187">
        <f>ROUND((GT187),6)</f>
        <v>0</v>
      </c>
      <c r="GW187">
        <v>1</v>
      </c>
      <c r="GX187">
        <f>ROUND(HC187*I187,2)</f>
        <v>0</v>
      </c>
      <c r="HA187">
        <v>0</v>
      </c>
      <c r="HB187">
        <v>0</v>
      </c>
      <c r="HC187">
        <f>GV187*GW187</f>
        <v>0</v>
      </c>
      <c r="HE187" t="s">
        <v>3</v>
      </c>
      <c r="HF187" t="s">
        <v>3</v>
      </c>
      <c r="HM187" t="s">
        <v>3</v>
      </c>
      <c r="HN187" t="s">
        <v>3</v>
      </c>
      <c r="HO187" t="s">
        <v>3</v>
      </c>
      <c r="HP187" t="s">
        <v>3</v>
      </c>
      <c r="HQ187" t="s">
        <v>3</v>
      </c>
      <c r="IK187">
        <v>0</v>
      </c>
    </row>
    <row r="189" spans="1:245" x14ac:dyDescent="0.2">
      <c r="A189" s="2">
        <v>51</v>
      </c>
      <c r="B189" s="2">
        <f>B183</f>
        <v>1</v>
      </c>
      <c r="C189" s="2">
        <f>A183</f>
        <v>4</v>
      </c>
      <c r="D189" s="2">
        <f>ROW(A183)</f>
        <v>183</v>
      </c>
      <c r="E189" s="2"/>
      <c r="F189" s="2" t="str">
        <f>IF(F183&lt;&gt;"",F183,"")</f>
        <v>Новый раздел</v>
      </c>
      <c r="G189" s="2" t="str">
        <f>IF(G183&lt;&gt;"",G183,"")</f>
        <v>2. Внутренние сети отопления</v>
      </c>
      <c r="H189" s="2">
        <v>0</v>
      </c>
      <c r="I189" s="2"/>
      <c r="J189" s="2"/>
      <c r="K189" s="2"/>
      <c r="L189" s="2"/>
      <c r="M189" s="2"/>
      <c r="N189" s="2"/>
      <c r="O189" s="2">
        <f t="shared" ref="O189:T189" si="98">ROUND(AB189,2)</f>
        <v>3377.44</v>
      </c>
      <c r="P189" s="2">
        <f t="shared" si="98"/>
        <v>83.6</v>
      </c>
      <c r="Q189" s="2">
        <f t="shared" si="98"/>
        <v>8.74</v>
      </c>
      <c r="R189" s="2">
        <f t="shared" si="98"/>
        <v>0</v>
      </c>
      <c r="S189" s="2">
        <f t="shared" si="98"/>
        <v>3285.1</v>
      </c>
      <c r="T189" s="2">
        <f t="shared" si="98"/>
        <v>0</v>
      </c>
      <c r="U189" s="2">
        <f>AH189</f>
        <v>5.32</v>
      </c>
      <c r="V189" s="2">
        <f>AI189</f>
        <v>0</v>
      </c>
      <c r="W189" s="2">
        <f>ROUND(AJ189,2)</f>
        <v>0</v>
      </c>
      <c r="X189" s="2">
        <f>ROUND(AK189,2)</f>
        <v>2299.5700000000002</v>
      </c>
      <c r="Y189" s="2">
        <f>ROUND(AL189,2)</f>
        <v>328.51</v>
      </c>
      <c r="Z189" s="2"/>
      <c r="AA189" s="2"/>
      <c r="AB189" s="2">
        <f>ROUND(SUMIF(AA187:AA187,"=1472364219",O187:O187),2)</f>
        <v>3377.44</v>
      </c>
      <c r="AC189" s="2">
        <f>ROUND(SUMIF(AA187:AA187,"=1472364219",P187:P187),2)</f>
        <v>83.6</v>
      </c>
      <c r="AD189" s="2">
        <f>ROUND(SUMIF(AA187:AA187,"=1472364219",Q187:Q187),2)</f>
        <v>8.74</v>
      </c>
      <c r="AE189" s="2">
        <f>ROUND(SUMIF(AA187:AA187,"=1472364219",R187:R187),2)</f>
        <v>0</v>
      </c>
      <c r="AF189" s="2">
        <f>ROUND(SUMIF(AA187:AA187,"=1472364219",S187:S187),2)</f>
        <v>3285.1</v>
      </c>
      <c r="AG189" s="2">
        <f>ROUND(SUMIF(AA187:AA187,"=1472364219",T187:T187),2)</f>
        <v>0</v>
      </c>
      <c r="AH189" s="2">
        <f>SUMIF(AA187:AA187,"=1472364219",U187:U187)</f>
        <v>5.32</v>
      </c>
      <c r="AI189" s="2">
        <f>SUMIF(AA187:AA187,"=1472364219",V187:V187)</f>
        <v>0</v>
      </c>
      <c r="AJ189" s="2">
        <f>ROUND(SUMIF(AA187:AA187,"=1472364219",W187:W187),2)</f>
        <v>0</v>
      </c>
      <c r="AK189" s="2">
        <f>ROUND(SUMIF(AA187:AA187,"=1472364219",X187:X187),2)</f>
        <v>2299.5700000000002</v>
      </c>
      <c r="AL189" s="2">
        <f>ROUND(SUMIF(AA187:AA187,"=1472364219",Y187:Y187),2)</f>
        <v>328.51</v>
      </c>
      <c r="AM189" s="2"/>
      <c r="AN189" s="2"/>
      <c r="AO189" s="2">
        <f t="shared" ref="AO189:BD189" si="99">ROUND(BX189,2)</f>
        <v>0</v>
      </c>
      <c r="AP189" s="2">
        <f t="shared" si="99"/>
        <v>0</v>
      </c>
      <c r="AQ189" s="2">
        <f t="shared" si="99"/>
        <v>0</v>
      </c>
      <c r="AR189" s="2">
        <f t="shared" si="99"/>
        <v>6005.52</v>
      </c>
      <c r="AS189" s="2">
        <f t="shared" si="99"/>
        <v>0</v>
      </c>
      <c r="AT189" s="2">
        <f t="shared" si="99"/>
        <v>0</v>
      </c>
      <c r="AU189" s="2">
        <f t="shared" si="99"/>
        <v>6005.52</v>
      </c>
      <c r="AV189" s="2">
        <f t="shared" si="99"/>
        <v>83.6</v>
      </c>
      <c r="AW189" s="2">
        <f t="shared" si="99"/>
        <v>83.6</v>
      </c>
      <c r="AX189" s="2">
        <f t="shared" si="99"/>
        <v>0</v>
      </c>
      <c r="AY189" s="2">
        <f t="shared" si="99"/>
        <v>83.6</v>
      </c>
      <c r="AZ189" s="2">
        <f t="shared" si="99"/>
        <v>0</v>
      </c>
      <c r="BA189" s="2">
        <f t="shared" si="99"/>
        <v>0</v>
      </c>
      <c r="BB189" s="2">
        <f t="shared" si="99"/>
        <v>0</v>
      </c>
      <c r="BC189" s="2">
        <f t="shared" si="99"/>
        <v>0</v>
      </c>
      <c r="BD189" s="2">
        <f t="shared" si="99"/>
        <v>0</v>
      </c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>
        <f>ROUND(SUMIF(AA187:AA187,"=1472364219",FQ187:FQ187),2)</f>
        <v>0</v>
      </c>
      <c r="BY189" s="2">
        <f>ROUND(SUMIF(AA187:AA187,"=1472364219",FR187:FR187),2)</f>
        <v>0</v>
      </c>
      <c r="BZ189" s="2">
        <f>ROUND(SUMIF(AA187:AA187,"=1472364219",GL187:GL187),2)</f>
        <v>0</v>
      </c>
      <c r="CA189" s="2">
        <f>ROUND(SUMIF(AA187:AA187,"=1472364219",GM187:GM187),2)</f>
        <v>6005.52</v>
      </c>
      <c r="CB189" s="2">
        <f>ROUND(SUMIF(AA187:AA187,"=1472364219",GN187:GN187),2)</f>
        <v>0</v>
      </c>
      <c r="CC189" s="2">
        <f>ROUND(SUMIF(AA187:AA187,"=1472364219",GO187:GO187),2)</f>
        <v>0</v>
      </c>
      <c r="CD189" s="2">
        <f>ROUND(SUMIF(AA187:AA187,"=1472364219",GP187:GP187),2)</f>
        <v>6005.52</v>
      </c>
      <c r="CE189" s="2">
        <f>AC189-BX189</f>
        <v>83.6</v>
      </c>
      <c r="CF189" s="2">
        <f>AC189-BY189</f>
        <v>83.6</v>
      </c>
      <c r="CG189" s="2">
        <f>BX189-BZ189</f>
        <v>0</v>
      </c>
      <c r="CH189" s="2">
        <f>AC189-BX189-BY189+BZ189</f>
        <v>83.6</v>
      </c>
      <c r="CI189" s="2">
        <f>BY189-BZ189</f>
        <v>0</v>
      </c>
      <c r="CJ189" s="2">
        <f>ROUND(SUMIF(AA187:AA187,"=1472364219",GX187:GX187),2)</f>
        <v>0</v>
      </c>
      <c r="CK189" s="2">
        <f>ROUND(SUMIF(AA187:AA187,"=1472364219",GY187:GY187),2)</f>
        <v>0</v>
      </c>
      <c r="CL189" s="2">
        <f>ROUND(SUMIF(AA187:AA187,"=1472364219",GZ187:GZ187),2)</f>
        <v>0</v>
      </c>
      <c r="CM189" s="2">
        <f>ROUND(SUMIF(AA187:AA187,"=1472364219",HD187:HD187),2)</f>
        <v>0</v>
      </c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  <c r="FA189" s="3"/>
      <c r="FB189" s="3"/>
      <c r="FC189" s="3"/>
      <c r="FD189" s="3"/>
      <c r="FE189" s="3"/>
      <c r="FF189" s="3"/>
      <c r="FG189" s="3"/>
      <c r="FH189" s="3"/>
      <c r="FI189" s="3"/>
      <c r="FJ189" s="3"/>
      <c r="FK189" s="3"/>
      <c r="FL189" s="3"/>
      <c r="FM189" s="3"/>
      <c r="FN189" s="3"/>
      <c r="FO189" s="3"/>
      <c r="FP189" s="3"/>
      <c r="FQ189" s="3"/>
      <c r="FR189" s="3"/>
      <c r="FS189" s="3"/>
      <c r="FT189" s="3"/>
      <c r="FU189" s="3"/>
      <c r="FV189" s="3"/>
      <c r="FW189" s="3"/>
      <c r="FX189" s="3"/>
      <c r="FY189" s="3"/>
      <c r="FZ189" s="3"/>
      <c r="GA189" s="3"/>
      <c r="GB189" s="3"/>
      <c r="GC189" s="3"/>
      <c r="GD189" s="3"/>
      <c r="GE189" s="3"/>
      <c r="GF189" s="3"/>
      <c r="GG189" s="3"/>
      <c r="GH189" s="3"/>
      <c r="GI189" s="3"/>
      <c r="GJ189" s="3"/>
      <c r="GK189" s="3"/>
      <c r="GL189" s="3"/>
      <c r="GM189" s="3"/>
      <c r="GN189" s="3"/>
      <c r="GO189" s="3"/>
      <c r="GP189" s="3"/>
      <c r="GQ189" s="3"/>
      <c r="GR189" s="3"/>
      <c r="GS189" s="3"/>
      <c r="GT189" s="3"/>
      <c r="GU189" s="3"/>
      <c r="GV189" s="3"/>
      <c r="GW189" s="3"/>
      <c r="GX189" s="3">
        <v>0</v>
      </c>
    </row>
    <row r="191" spans="1:245" x14ac:dyDescent="0.2">
      <c r="A191" s="4">
        <v>50</v>
      </c>
      <c r="B191" s="4">
        <v>0</v>
      </c>
      <c r="C191" s="4">
        <v>0</v>
      </c>
      <c r="D191" s="4">
        <v>1</v>
      </c>
      <c r="E191" s="4">
        <v>201</v>
      </c>
      <c r="F191" s="4">
        <f>ROUND(Source!O189,O191)</f>
        <v>3377.44</v>
      </c>
      <c r="G191" s="4" t="s">
        <v>69</v>
      </c>
      <c r="H191" s="4" t="s">
        <v>70</v>
      </c>
      <c r="I191" s="4"/>
      <c r="J191" s="4"/>
      <c r="K191" s="4">
        <v>201</v>
      </c>
      <c r="L191" s="4">
        <v>1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3377.44</v>
      </c>
      <c r="X191" s="4">
        <v>1</v>
      </c>
      <c r="Y191" s="4">
        <v>3377.44</v>
      </c>
      <c r="Z191" s="4"/>
      <c r="AA191" s="4"/>
      <c r="AB191" s="4"/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202</v>
      </c>
      <c r="F192" s="4">
        <f>ROUND(Source!P189,O192)</f>
        <v>83.6</v>
      </c>
      <c r="G192" s="4" t="s">
        <v>71</v>
      </c>
      <c r="H192" s="4" t="s">
        <v>72</v>
      </c>
      <c r="I192" s="4"/>
      <c r="J192" s="4"/>
      <c r="K192" s="4">
        <v>202</v>
      </c>
      <c r="L192" s="4">
        <v>2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83.6</v>
      </c>
      <c r="X192" s="4">
        <v>1</v>
      </c>
      <c r="Y192" s="4">
        <v>83.6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222</v>
      </c>
      <c r="F193" s="4">
        <f>ROUND(Source!AO189,O193)</f>
        <v>0</v>
      </c>
      <c r="G193" s="4" t="s">
        <v>73</v>
      </c>
      <c r="H193" s="4" t="s">
        <v>74</v>
      </c>
      <c r="I193" s="4"/>
      <c r="J193" s="4"/>
      <c r="K193" s="4">
        <v>222</v>
      </c>
      <c r="L193" s="4">
        <v>3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225</v>
      </c>
      <c r="F194" s="4">
        <f>ROUND(Source!AV189,O194)</f>
        <v>83.6</v>
      </c>
      <c r="G194" s="4" t="s">
        <v>75</v>
      </c>
      <c r="H194" s="4" t="s">
        <v>76</v>
      </c>
      <c r="I194" s="4"/>
      <c r="J194" s="4"/>
      <c r="K194" s="4">
        <v>225</v>
      </c>
      <c r="L194" s="4">
        <v>4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83.6</v>
      </c>
      <c r="X194" s="4">
        <v>1</v>
      </c>
      <c r="Y194" s="4">
        <v>83.6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226</v>
      </c>
      <c r="F195" s="4">
        <f>ROUND(Source!AW189,O195)</f>
        <v>83.6</v>
      </c>
      <c r="G195" s="4" t="s">
        <v>77</v>
      </c>
      <c r="H195" s="4" t="s">
        <v>78</v>
      </c>
      <c r="I195" s="4"/>
      <c r="J195" s="4"/>
      <c r="K195" s="4">
        <v>226</v>
      </c>
      <c r="L195" s="4">
        <v>5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83.6</v>
      </c>
      <c r="X195" s="4">
        <v>1</v>
      </c>
      <c r="Y195" s="4">
        <v>83.6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227</v>
      </c>
      <c r="F196" s="4">
        <f>ROUND(Source!AX189,O196)</f>
        <v>0</v>
      </c>
      <c r="G196" s="4" t="s">
        <v>79</v>
      </c>
      <c r="H196" s="4" t="s">
        <v>80</v>
      </c>
      <c r="I196" s="4"/>
      <c r="J196" s="4"/>
      <c r="K196" s="4">
        <v>227</v>
      </c>
      <c r="L196" s="4">
        <v>6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228</v>
      </c>
      <c r="F197" s="4">
        <f>ROUND(Source!AY189,O197)</f>
        <v>83.6</v>
      </c>
      <c r="G197" s="4" t="s">
        <v>81</v>
      </c>
      <c r="H197" s="4" t="s">
        <v>82</v>
      </c>
      <c r="I197" s="4"/>
      <c r="J197" s="4"/>
      <c r="K197" s="4">
        <v>228</v>
      </c>
      <c r="L197" s="4">
        <v>7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83.6</v>
      </c>
      <c r="X197" s="4">
        <v>1</v>
      </c>
      <c r="Y197" s="4">
        <v>83.6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216</v>
      </c>
      <c r="F198" s="4">
        <f>ROUND(Source!AP189,O198)</f>
        <v>0</v>
      </c>
      <c r="G198" s="4" t="s">
        <v>83</v>
      </c>
      <c r="H198" s="4" t="s">
        <v>84</v>
      </c>
      <c r="I198" s="4"/>
      <c r="J198" s="4"/>
      <c r="K198" s="4">
        <v>216</v>
      </c>
      <c r="L198" s="4">
        <v>8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223</v>
      </c>
      <c r="F199" s="4">
        <f>ROUND(Source!AQ189,O199)</f>
        <v>0</v>
      </c>
      <c r="G199" s="4" t="s">
        <v>85</v>
      </c>
      <c r="H199" s="4" t="s">
        <v>86</v>
      </c>
      <c r="I199" s="4"/>
      <c r="J199" s="4"/>
      <c r="K199" s="4">
        <v>223</v>
      </c>
      <c r="L199" s="4">
        <v>9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229</v>
      </c>
      <c r="F200" s="4">
        <f>ROUND(Source!AZ189,O200)</f>
        <v>0</v>
      </c>
      <c r="G200" s="4" t="s">
        <v>87</v>
      </c>
      <c r="H200" s="4" t="s">
        <v>88</v>
      </c>
      <c r="I200" s="4"/>
      <c r="J200" s="4"/>
      <c r="K200" s="4">
        <v>229</v>
      </c>
      <c r="L200" s="4">
        <v>10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203</v>
      </c>
      <c r="F201" s="4">
        <f>ROUND(Source!Q189,O201)</f>
        <v>8.74</v>
      </c>
      <c r="G201" s="4" t="s">
        <v>89</v>
      </c>
      <c r="H201" s="4" t="s">
        <v>90</v>
      </c>
      <c r="I201" s="4"/>
      <c r="J201" s="4"/>
      <c r="K201" s="4">
        <v>203</v>
      </c>
      <c r="L201" s="4">
        <v>11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8.74</v>
      </c>
      <c r="X201" s="4">
        <v>1</v>
      </c>
      <c r="Y201" s="4">
        <v>8.74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231</v>
      </c>
      <c r="F202" s="4">
        <f>ROUND(Source!BB189,O202)</f>
        <v>0</v>
      </c>
      <c r="G202" s="4" t="s">
        <v>91</v>
      </c>
      <c r="H202" s="4" t="s">
        <v>92</v>
      </c>
      <c r="I202" s="4"/>
      <c r="J202" s="4"/>
      <c r="K202" s="4">
        <v>231</v>
      </c>
      <c r="L202" s="4">
        <v>12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204</v>
      </c>
      <c r="F203" s="4">
        <f>ROUND(Source!R189,O203)</f>
        <v>0</v>
      </c>
      <c r="G203" s="4" t="s">
        <v>93</v>
      </c>
      <c r="H203" s="4" t="s">
        <v>94</v>
      </c>
      <c r="I203" s="4"/>
      <c r="J203" s="4"/>
      <c r="K203" s="4">
        <v>204</v>
      </c>
      <c r="L203" s="4">
        <v>13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205</v>
      </c>
      <c r="F204" s="4">
        <f>ROUND(Source!S189,O204)</f>
        <v>3285.1</v>
      </c>
      <c r="G204" s="4" t="s">
        <v>95</v>
      </c>
      <c r="H204" s="4" t="s">
        <v>96</v>
      </c>
      <c r="I204" s="4"/>
      <c r="J204" s="4"/>
      <c r="K204" s="4">
        <v>205</v>
      </c>
      <c r="L204" s="4">
        <v>14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3285.1</v>
      </c>
      <c r="X204" s="4">
        <v>1</v>
      </c>
      <c r="Y204" s="4">
        <v>3285.1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232</v>
      </c>
      <c r="F205" s="4">
        <f>ROUND(Source!BC189,O205)</f>
        <v>0</v>
      </c>
      <c r="G205" s="4" t="s">
        <v>97</v>
      </c>
      <c r="H205" s="4" t="s">
        <v>98</v>
      </c>
      <c r="I205" s="4"/>
      <c r="J205" s="4"/>
      <c r="K205" s="4">
        <v>232</v>
      </c>
      <c r="L205" s="4">
        <v>15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214</v>
      </c>
      <c r="F206" s="4">
        <f>ROUND(Source!AS189,O206)</f>
        <v>0</v>
      </c>
      <c r="G206" s="4" t="s">
        <v>99</v>
      </c>
      <c r="H206" s="4" t="s">
        <v>100</v>
      </c>
      <c r="I206" s="4"/>
      <c r="J206" s="4"/>
      <c r="K206" s="4">
        <v>214</v>
      </c>
      <c r="L206" s="4">
        <v>16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215</v>
      </c>
      <c r="F207" s="4">
        <f>ROUND(Source!AT189,O207)</f>
        <v>0</v>
      </c>
      <c r="G207" s="4" t="s">
        <v>101</v>
      </c>
      <c r="H207" s="4" t="s">
        <v>102</v>
      </c>
      <c r="I207" s="4"/>
      <c r="J207" s="4"/>
      <c r="K207" s="4">
        <v>215</v>
      </c>
      <c r="L207" s="4">
        <v>17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217</v>
      </c>
      <c r="F208" s="4">
        <f>ROUND(Source!AU189,O208)</f>
        <v>6005.52</v>
      </c>
      <c r="G208" s="4" t="s">
        <v>103</v>
      </c>
      <c r="H208" s="4" t="s">
        <v>104</v>
      </c>
      <c r="I208" s="4"/>
      <c r="J208" s="4"/>
      <c r="K208" s="4">
        <v>217</v>
      </c>
      <c r="L208" s="4">
        <v>18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6005.52</v>
      </c>
      <c r="X208" s="4">
        <v>1</v>
      </c>
      <c r="Y208" s="4">
        <v>6005.52</v>
      </c>
      <c r="Z208" s="4"/>
      <c r="AA208" s="4"/>
      <c r="AB208" s="4"/>
    </row>
    <row r="209" spans="1:206" x14ac:dyDescent="0.2">
      <c r="A209" s="4">
        <v>50</v>
      </c>
      <c r="B209" s="4">
        <v>0</v>
      </c>
      <c r="C209" s="4">
        <v>0</v>
      </c>
      <c r="D209" s="4">
        <v>1</v>
      </c>
      <c r="E209" s="4">
        <v>230</v>
      </c>
      <c r="F209" s="4">
        <f>ROUND(Source!BA189,O209)</f>
        <v>0</v>
      </c>
      <c r="G209" s="4" t="s">
        <v>105</v>
      </c>
      <c r="H209" s="4" t="s">
        <v>106</v>
      </c>
      <c r="I209" s="4"/>
      <c r="J209" s="4"/>
      <c r="K209" s="4">
        <v>230</v>
      </c>
      <c r="L209" s="4">
        <v>19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06" x14ac:dyDescent="0.2">
      <c r="A210" s="4">
        <v>50</v>
      </c>
      <c r="B210" s="4">
        <v>0</v>
      </c>
      <c r="C210" s="4">
        <v>0</v>
      </c>
      <c r="D210" s="4">
        <v>1</v>
      </c>
      <c r="E210" s="4">
        <v>206</v>
      </c>
      <c r="F210" s="4">
        <f>ROUND(Source!T189,O210)</f>
        <v>0</v>
      </c>
      <c r="G210" s="4" t="s">
        <v>107</v>
      </c>
      <c r="H210" s="4" t="s">
        <v>108</v>
      </c>
      <c r="I210" s="4"/>
      <c r="J210" s="4"/>
      <c r="K210" s="4">
        <v>206</v>
      </c>
      <c r="L210" s="4">
        <v>20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06" x14ac:dyDescent="0.2">
      <c r="A211" s="4">
        <v>50</v>
      </c>
      <c r="B211" s="4">
        <v>0</v>
      </c>
      <c r="C211" s="4">
        <v>0</v>
      </c>
      <c r="D211" s="4">
        <v>1</v>
      </c>
      <c r="E211" s="4">
        <v>207</v>
      </c>
      <c r="F211" s="4">
        <f>Source!U189</f>
        <v>5.32</v>
      </c>
      <c r="G211" s="4" t="s">
        <v>109</v>
      </c>
      <c r="H211" s="4" t="s">
        <v>110</v>
      </c>
      <c r="I211" s="4"/>
      <c r="J211" s="4"/>
      <c r="K211" s="4">
        <v>207</v>
      </c>
      <c r="L211" s="4">
        <v>21</v>
      </c>
      <c r="M211" s="4">
        <v>3</v>
      </c>
      <c r="N211" s="4" t="s">
        <v>3</v>
      </c>
      <c r="O211" s="4">
        <v>-1</v>
      </c>
      <c r="P211" s="4"/>
      <c r="Q211" s="4"/>
      <c r="R211" s="4"/>
      <c r="S211" s="4"/>
      <c r="T211" s="4"/>
      <c r="U211" s="4"/>
      <c r="V211" s="4"/>
      <c r="W211" s="4">
        <v>5.32</v>
      </c>
      <c r="X211" s="4">
        <v>1</v>
      </c>
      <c r="Y211" s="4">
        <v>5.32</v>
      </c>
      <c r="Z211" s="4"/>
      <c r="AA211" s="4"/>
      <c r="AB211" s="4"/>
    </row>
    <row r="212" spans="1:206" x14ac:dyDescent="0.2">
      <c r="A212" s="4">
        <v>50</v>
      </c>
      <c r="B212" s="4">
        <v>0</v>
      </c>
      <c r="C212" s="4">
        <v>0</v>
      </c>
      <c r="D212" s="4">
        <v>1</v>
      </c>
      <c r="E212" s="4">
        <v>208</v>
      </c>
      <c r="F212" s="4">
        <f>Source!V189</f>
        <v>0</v>
      </c>
      <c r="G212" s="4" t="s">
        <v>111</v>
      </c>
      <c r="H212" s="4" t="s">
        <v>112</v>
      </c>
      <c r="I212" s="4"/>
      <c r="J212" s="4"/>
      <c r="K212" s="4">
        <v>208</v>
      </c>
      <c r="L212" s="4">
        <v>22</v>
      </c>
      <c r="M212" s="4">
        <v>3</v>
      </c>
      <c r="N212" s="4" t="s">
        <v>3</v>
      </c>
      <c r="O212" s="4">
        <v>-1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06" x14ac:dyDescent="0.2">
      <c r="A213" s="4">
        <v>50</v>
      </c>
      <c r="B213" s="4">
        <v>0</v>
      </c>
      <c r="C213" s="4">
        <v>0</v>
      </c>
      <c r="D213" s="4">
        <v>1</v>
      </c>
      <c r="E213" s="4">
        <v>209</v>
      </c>
      <c r="F213" s="4">
        <f>ROUND(Source!W189,O213)</f>
        <v>0</v>
      </c>
      <c r="G213" s="4" t="s">
        <v>113</v>
      </c>
      <c r="H213" s="4" t="s">
        <v>114</v>
      </c>
      <c r="I213" s="4"/>
      <c r="J213" s="4"/>
      <c r="K213" s="4">
        <v>209</v>
      </c>
      <c r="L213" s="4">
        <v>23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06" x14ac:dyDescent="0.2">
      <c r="A214" s="4">
        <v>50</v>
      </c>
      <c r="B214" s="4">
        <v>0</v>
      </c>
      <c r="C214" s="4">
        <v>0</v>
      </c>
      <c r="D214" s="4">
        <v>1</v>
      </c>
      <c r="E214" s="4">
        <v>233</v>
      </c>
      <c r="F214" s="4">
        <f>ROUND(Source!BD189,O214)</f>
        <v>0</v>
      </c>
      <c r="G214" s="4" t="s">
        <v>115</v>
      </c>
      <c r="H214" s="4" t="s">
        <v>116</v>
      </c>
      <c r="I214" s="4"/>
      <c r="J214" s="4"/>
      <c r="K214" s="4">
        <v>233</v>
      </c>
      <c r="L214" s="4">
        <v>24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06" x14ac:dyDescent="0.2">
      <c r="A215" s="4">
        <v>50</v>
      </c>
      <c r="B215" s="4">
        <v>0</v>
      </c>
      <c r="C215" s="4">
        <v>0</v>
      </c>
      <c r="D215" s="4">
        <v>1</v>
      </c>
      <c r="E215" s="4">
        <v>210</v>
      </c>
      <c r="F215" s="4">
        <f>ROUND(Source!X189,O215)</f>
        <v>2299.5700000000002</v>
      </c>
      <c r="G215" s="4" t="s">
        <v>117</v>
      </c>
      <c r="H215" s="4" t="s">
        <v>118</v>
      </c>
      <c r="I215" s="4"/>
      <c r="J215" s="4"/>
      <c r="K215" s="4">
        <v>210</v>
      </c>
      <c r="L215" s="4">
        <v>25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2299.5700000000002</v>
      </c>
      <c r="X215" s="4">
        <v>1</v>
      </c>
      <c r="Y215" s="4">
        <v>2299.5700000000002</v>
      </c>
      <c r="Z215" s="4"/>
      <c r="AA215" s="4"/>
      <c r="AB215" s="4"/>
    </row>
    <row r="216" spans="1:206" x14ac:dyDescent="0.2">
      <c r="A216" s="4">
        <v>50</v>
      </c>
      <c r="B216" s="4">
        <v>0</v>
      </c>
      <c r="C216" s="4">
        <v>0</v>
      </c>
      <c r="D216" s="4">
        <v>1</v>
      </c>
      <c r="E216" s="4">
        <v>211</v>
      </c>
      <c r="F216" s="4">
        <f>ROUND(Source!Y189,O216)</f>
        <v>328.51</v>
      </c>
      <c r="G216" s="4" t="s">
        <v>119</v>
      </c>
      <c r="H216" s="4" t="s">
        <v>120</v>
      </c>
      <c r="I216" s="4"/>
      <c r="J216" s="4"/>
      <c r="K216" s="4">
        <v>211</v>
      </c>
      <c r="L216" s="4">
        <v>26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328.51</v>
      </c>
      <c r="X216" s="4">
        <v>1</v>
      </c>
      <c r="Y216" s="4">
        <v>328.51</v>
      </c>
      <c r="Z216" s="4"/>
      <c r="AA216" s="4"/>
      <c r="AB216" s="4"/>
    </row>
    <row r="217" spans="1:206" x14ac:dyDescent="0.2">
      <c r="A217" s="4">
        <v>50</v>
      </c>
      <c r="B217" s="4">
        <v>0</v>
      </c>
      <c r="C217" s="4">
        <v>0</v>
      </c>
      <c r="D217" s="4">
        <v>1</v>
      </c>
      <c r="E217" s="4">
        <v>224</v>
      </c>
      <c r="F217" s="4">
        <f>ROUND(Source!AR189,O217)</f>
        <v>6005.52</v>
      </c>
      <c r="G217" s="4" t="s">
        <v>121</v>
      </c>
      <c r="H217" s="4" t="s">
        <v>122</v>
      </c>
      <c r="I217" s="4"/>
      <c r="J217" s="4"/>
      <c r="K217" s="4">
        <v>224</v>
      </c>
      <c r="L217" s="4">
        <v>27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6005.52</v>
      </c>
      <c r="X217" s="4">
        <v>1</v>
      </c>
      <c r="Y217" s="4">
        <v>6005.52</v>
      </c>
      <c r="Z217" s="4"/>
      <c r="AA217" s="4"/>
      <c r="AB217" s="4"/>
    </row>
    <row r="219" spans="1:206" x14ac:dyDescent="0.2">
      <c r="A219" s="1">
        <v>4</v>
      </c>
      <c r="B219" s="1">
        <v>1</v>
      </c>
      <c r="C219" s="1"/>
      <c r="D219" s="1">
        <f>ROW(A306)</f>
        <v>306</v>
      </c>
      <c r="E219" s="1"/>
      <c r="F219" s="1" t="s">
        <v>11</v>
      </c>
      <c r="G219" s="1" t="s">
        <v>154</v>
      </c>
      <c r="H219" s="1" t="s">
        <v>3</v>
      </c>
      <c r="I219" s="1">
        <v>0</v>
      </c>
      <c r="J219" s="1"/>
      <c r="K219" s="1">
        <v>0</v>
      </c>
      <c r="L219" s="1"/>
      <c r="M219" s="1" t="s">
        <v>3</v>
      </c>
      <c r="N219" s="1"/>
      <c r="O219" s="1"/>
      <c r="P219" s="1"/>
      <c r="Q219" s="1"/>
      <c r="R219" s="1"/>
      <c r="S219" s="1">
        <v>0</v>
      </c>
      <c r="T219" s="1"/>
      <c r="U219" s="1" t="s">
        <v>3</v>
      </c>
      <c r="V219" s="1">
        <v>0</v>
      </c>
      <c r="W219" s="1"/>
      <c r="X219" s="1"/>
      <c r="Y219" s="1"/>
      <c r="Z219" s="1"/>
      <c r="AA219" s="1"/>
      <c r="AB219" s="1" t="s">
        <v>3</v>
      </c>
      <c r="AC219" s="1" t="s">
        <v>3</v>
      </c>
      <c r="AD219" s="1" t="s">
        <v>3</v>
      </c>
      <c r="AE219" s="1" t="s">
        <v>3</v>
      </c>
      <c r="AF219" s="1" t="s">
        <v>3</v>
      </c>
      <c r="AG219" s="1" t="s">
        <v>3</v>
      </c>
      <c r="AH219" s="1"/>
      <c r="AI219" s="1"/>
      <c r="AJ219" s="1"/>
      <c r="AK219" s="1"/>
      <c r="AL219" s="1"/>
      <c r="AM219" s="1"/>
      <c r="AN219" s="1"/>
      <c r="AO219" s="1"/>
      <c r="AP219" s="1" t="s">
        <v>3</v>
      </c>
      <c r="AQ219" s="1" t="s">
        <v>3</v>
      </c>
      <c r="AR219" s="1" t="s">
        <v>3</v>
      </c>
      <c r="AS219" s="1"/>
      <c r="AT219" s="1"/>
      <c r="AU219" s="1"/>
      <c r="AV219" s="1"/>
      <c r="AW219" s="1"/>
      <c r="AX219" s="1"/>
      <c r="AY219" s="1"/>
      <c r="AZ219" s="1" t="s">
        <v>3</v>
      </c>
      <c r="BA219" s="1"/>
      <c r="BB219" s="1" t="s">
        <v>3</v>
      </c>
      <c r="BC219" s="1" t="s">
        <v>3</v>
      </c>
      <c r="BD219" s="1" t="s">
        <v>3</v>
      </c>
      <c r="BE219" s="1" t="s">
        <v>3</v>
      </c>
      <c r="BF219" s="1" t="s">
        <v>3</v>
      </c>
      <c r="BG219" s="1" t="s">
        <v>3</v>
      </c>
      <c r="BH219" s="1" t="s">
        <v>3</v>
      </c>
      <c r="BI219" s="1" t="s">
        <v>3</v>
      </c>
      <c r="BJ219" s="1" t="s">
        <v>3</v>
      </c>
      <c r="BK219" s="1" t="s">
        <v>3</v>
      </c>
      <c r="BL219" s="1" t="s">
        <v>3</v>
      </c>
      <c r="BM219" s="1" t="s">
        <v>3</v>
      </c>
      <c r="BN219" s="1" t="s">
        <v>3</v>
      </c>
      <c r="BO219" s="1" t="s">
        <v>3</v>
      </c>
      <c r="BP219" s="1" t="s">
        <v>3</v>
      </c>
      <c r="BQ219" s="1"/>
      <c r="BR219" s="1"/>
      <c r="BS219" s="1"/>
      <c r="BT219" s="1"/>
      <c r="BU219" s="1"/>
      <c r="BV219" s="1"/>
      <c r="BW219" s="1"/>
      <c r="BX219" s="1">
        <v>0</v>
      </c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>
        <v>0</v>
      </c>
    </row>
    <row r="221" spans="1:206" x14ac:dyDescent="0.2">
      <c r="A221" s="2">
        <v>52</v>
      </c>
      <c r="B221" s="2">
        <f t="shared" ref="B221:G221" si="100">B306</f>
        <v>1</v>
      </c>
      <c r="C221" s="2">
        <f t="shared" si="100"/>
        <v>4</v>
      </c>
      <c r="D221" s="2">
        <f t="shared" si="100"/>
        <v>219</v>
      </c>
      <c r="E221" s="2">
        <f t="shared" si="100"/>
        <v>0</v>
      </c>
      <c r="F221" s="2" t="str">
        <f t="shared" si="100"/>
        <v>Новый раздел</v>
      </c>
      <c r="G221" s="2" t="str">
        <f t="shared" si="100"/>
        <v>3. Вентиляция и кондиционирование</v>
      </c>
      <c r="H221" s="2"/>
      <c r="I221" s="2"/>
      <c r="J221" s="2"/>
      <c r="K221" s="2"/>
      <c r="L221" s="2"/>
      <c r="M221" s="2"/>
      <c r="N221" s="2"/>
      <c r="O221" s="2">
        <f t="shared" ref="O221:AT221" si="101">O306</f>
        <v>49326</v>
      </c>
      <c r="P221" s="2">
        <f t="shared" si="101"/>
        <v>36.32</v>
      </c>
      <c r="Q221" s="2">
        <f t="shared" si="101"/>
        <v>123.84</v>
      </c>
      <c r="R221" s="2">
        <f t="shared" si="101"/>
        <v>1.76</v>
      </c>
      <c r="S221" s="2">
        <f t="shared" si="101"/>
        <v>49165.84</v>
      </c>
      <c r="T221" s="2">
        <f t="shared" si="101"/>
        <v>0</v>
      </c>
      <c r="U221" s="2">
        <f t="shared" si="101"/>
        <v>74.319999999999993</v>
      </c>
      <c r="V221" s="2">
        <f t="shared" si="101"/>
        <v>0</v>
      </c>
      <c r="W221" s="2">
        <f t="shared" si="101"/>
        <v>0</v>
      </c>
      <c r="X221" s="2">
        <f t="shared" si="101"/>
        <v>34416.089999999997</v>
      </c>
      <c r="Y221" s="2">
        <f t="shared" si="101"/>
        <v>4916.59</v>
      </c>
      <c r="Z221" s="2">
        <f t="shared" si="101"/>
        <v>0</v>
      </c>
      <c r="AA221" s="2">
        <f t="shared" si="101"/>
        <v>0</v>
      </c>
      <c r="AB221" s="2">
        <f t="shared" si="101"/>
        <v>0</v>
      </c>
      <c r="AC221" s="2">
        <f t="shared" si="101"/>
        <v>0</v>
      </c>
      <c r="AD221" s="2">
        <f t="shared" si="101"/>
        <v>0</v>
      </c>
      <c r="AE221" s="2">
        <f t="shared" si="101"/>
        <v>0</v>
      </c>
      <c r="AF221" s="2">
        <f t="shared" si="101"/>
        <v>0</v>
      </c>
      <c r="AG221" s="2">
        <f t="shared" si="101"/>
        <v>0</v>
      </c>
      <c r="AH221" s="2">
        <f t="shared" si="101"/>
        <v>0</v>
      </c>
      <c r="AI221" s="2">
        <f t="shared" si="101"/>
        <v>0</v>
      </c>
      <c r="AJ221" s="2">
        <f t="shared" si="101"/>
        <v>0</v>
      </c>
      <c r="AK221" s="2">
        <f t="shared" si="101"/>
        <v>0</v>
      </c>
      <c r="AL221" s="2">
        <f t="shared" si="101"/>
        <v>0</v>
      </c>
      <c r="AM221" s="2">
        <f t="shared" si="101"/>
        <v>0</v>
      </c>
      <c r="AN221" s="2">
        <f t="shared" si="101"/>
        <v>0</v>
      </c>
      <c r="AO221" s="2">
        <f t="shared" si="101"/>
        <v>0</v>
      </c>
      <c r="AP221" s="2">
        <f t="shared" si="101"/>
        <v>0</v>
      </c>
      <c r="AQ221" s="2">
        <f t="shared" si="101"/>
        <v>0</v>
      </c>
      <c r="AR221" s="2">
        <f t="shared" si="101"/>
        <v>88660.58</v>
      </c>
      <c r="AS221" s="2">
        <f t="shared" si="101"/>
        <v>0</v>
      </c>
      <c r="AT221" s="2">
        <f t="shared" si="101"/>
        <v>0</v>
      </c>
      <c r="AU221" s="2">
        <f t="shared" ref="AU221:BZ221" si="102">AU306</f>
        <v>88660.58</v>
      </c>
      <c r="AV221" s="2">
        <f t="shared" si="102"/>
        <v>36.32</v>
      </c>
      <c r="AW221" s="2">
        <f t="shared" si="102"/>
        <v>36.32</v>
      </c>
      <c r="AX221" s="2">
        <f t="shared" si="102"/>
        <v>0</v>
      </c>
      <c r="AY221" s="2">
        <f t="shared" si="102"/>
        <v>36.32</v>
      </c>
      <c r="AZ221" s="2">
        <f t="shared" si="102"/>
        <v>0</v>
      </c>
      <c r="BA221" s="2">
        <f t="shared" si="102"/>
        <v>0</v>
      </c>
      <c r="BB221" s="2">
        <f t="shared" si="102"/>
        <v>0</v>
      </c>
      <c r="BC221" s="2">
        <f t="shared" si="102"/>
        <v>0</v>
      </c>
      <c r="BD221" s="2">
        <f t="shared" si="102"/>
        <v>0</v>
      </c>
      <c r="BE221" s="2">
        <f t="shared" si="102"/>
        <v>0</v>
      </c>
      <c r="BF221" s="2">
        <f t="shared" si="102"/>
        <v>0</v>
      </c>
      <c r="BG221" s="2">
        <f t="shared" si="102"/>
        <v>0</v>
      </c>
      <c r="BH221" s="2">
        <f t="shared" si="102"/>
        <v>0</v>
      </c>
      <c r="BI221" s="2">
        <f t="shared" si="102"/>
        <v>0</v>
      </c>
      <c r="BJ221" s="2">
        <f t="shared" si="102"/>
        <v>0</v>
      </c>
      <c r="BK221" s="2">
        <f t="shared" si="102"/>
        <v>0</v>
      </c>
      <c r="BL221" s="2">
        <f t="shared" si="102"/>
        <v>0</v>
      </c>
      <c r="BM221" s="2">
        <f t="shared" si="102"/>
        <v>0</v>
      </c>
      <c r="BN221" s="2">
        <f t="shared" si="102"/>
        <v>0</v>
      </c>
      <c r="BO221" s="2">
        <f t="shared" si="102"/>
        <v>0</v>
      </c>
      <c r="BP221" s="2">
        <f t="shared" si="102"/>
        <v>0</v>
      </c>
      <c r="BQ221" s="2">
        <f t="shared" si="102"/>
        <v>0</v>
      </c>
      <c r="BR221" s="2">
        <f t="shared" si="102"/>
        <v>0</v>
      </c>
      <c r="BS221" s="2">
        <f t="shared" si="102"/>
        <v>0</v>
      </c>
      <c r="BT221" s="2">
        <f t="shared" si="102"/>
        <v>0</v>
      </c>
      <c r="BU221" s="2">
        <f t="shared" si="102"/>
        <v>0</v>
      </c>
      <c r="BV221" s="2">
        <f t="shared" si="102"/>
        <v>0</v>
      </c>
      <c r="BW221" s="2">
        <f t="shared" si="102"/>
        <v>0</v>
      </c>
      <c r="BX221" s="2">
        <f t="shared" si="102"/>
        <v>0</v>
      </c>
      <c r="BY221" s="2">
        <f t="shared" si="102"/>
        <v>0</v>
      </c>
      <c r="BZ221" s="2">
        <f t="shared" si="102"/>
        <v>0</v>
      </c>
      <c r="CA221" s="2">
        <f t="shared" ref="CA221:DF221" si="103">CA306</f>
        <v>0</v>
      </c>
      <c r="CB221" s="2">
        <f t="shared" si="103"/>
        <v>0</v>
      </c>
      <c r="CC221" s="2">
        <f t="shared" si="103"/>
        <v>0</v>
      </c>
      <c r="CD221" s="2">
        <f t="shared" si="103"/>
        <v>0</v>
      </c>
      <c r="CE221" s="2">
        <f t="shared" si="103"/>
        <v>0</v>
      </c>
      <c r="CF221" s="2">
        <f t="shared" si="103"/>
        <v>0</v>
      </c>
      <c r="CG221" s="2">
        <f t="shared" si="103"/>
        <v>0</v>
      </c>
      <c r="CH221" s="2">
        <f t="shared" si="103"/>
        <v>0</v>
      </c>
      <c r="CI221" s="2">
        <f t="shared" si="103"/>
        <v>0</v>
      </c>
      <c r="CJ221" s="2">
        <f t="shared" si="103"/>
        <v>0</v>
      </c>
      <c r="CK221" s="2">
        <f t="shared" si="103"/>
        <v>0</v>
      </c>
      <c r="CL221" s="2">
        <f t="shared" si="103"/>
        <v>0</v>
      </c>
      <c r="CM221" s="2">
        <f t="shared" si="103"/>
        <v>0</v>
      </c>
      <c r="CN221" s="2">
        <f t="shared" si="103"/>
        <v>0</v>
      </c>
      <c r="CO221" s="2">
        <f t="shared" si="103"/>
        <v>0</v>
      </c>
      <c r="CP221" s="2">
        <f t="shared" si="103"/>
        <v>0</v>
      </c>
      <c r="CQ221" s="2">
        <f t="shared" si="103"/>
        <v>0</v>
      </c>
      <c r="CR221" s="2">
        <f t="shared" si="103"/>
        <v>0</v>
      </c>
      <c r="CS221" s="2">
        <f t="shared" si="103"/>
        <v>0</v>
      </c>
      <c r="CT221" s="2">
        <f t="shared" si="103"/>
        <v>0</v>
      </c>
      <c r="CU221" s="2">
        <f t="shared" si="103"/>
        <v>0</v>
      </c>
      <c r="CV221" s="2">
        <f t="shared" si="103"/>
        <v>0</v>
      </c>
      <c r="CW221" s="2">
        <f t="shared" si="103"/>
        <v>0</v>
      </c>
      <c r="CX221" s="2">
        <f t="shared" si="103"/>
        <v>0</v>
      </c>
      <c r="CY221" s="2">
        <f t="shared" si="103"/>
        <v>0</v>
      </c>
      <c r="CZ221" s="2">
        <f t="shared" si="103"/>
        <v>0</v>
      </c>
      <c r="DA221" s="2">
        <f t="shared" si="103"/>
        <v>0</v>
      </c>
      <c r="DB221" s="2">
        <f t="shared" si="103"/>
        <v>0</v>
      </c>
      <c r="DC221" s="2">
        <f t="shared" si="103"/>
        <v>0</v>
      </c>
      <c r="DD221" s="2">
        <f t="shared" si="103"/>
        <v>0</v>
      </c>
      <c r="DE221" s="2">
        <f t="shared" si="103"/>
        <v>0</v>
      </c>
      <c r="DF221" s="2">
        <f t="shared" si="103"/>
        <v>0</v>
      </c>
      <c r="DG221" s="3">
        <f t="shared" ref="DG221:EL221" si="104">DG306</f>
        <v>0</v>
      </c>
      <c r="DH221" s="3">
        <f t="shared" si="104"/>
        <v>0</v>
      </c>
      <c r="DI221" s="3">
        <f t="shared" si="104"/>
        <v>0</v>
      </c>
      <c r="DJ221" s="3">
        <f t="shared" si="104"/>
        <v>0</v>
      </c>
      <c r="DK221" s="3">
        <f t="shared" si="104"/>
        <v>0</v>
      </c>
      <c r="DL221" s="3">
        <f t="shared" si="104"/>
        <v>0</v>
      </c>
      <c r="DM221" s="3">
        <f t="shared" si="104"/>
        <v>0</v>
      </c>
      <c r="DN221" s="3">
        <f t="shared" si="104"/>
        <v>0</v>
      </c>
      <c r="DO221" s="3">
        <f t="shared" si="104"/>
        <v>0</v>
      </c>
      <c r="DP221" s="3">
        <f t="shared" si="104"/>
        <v>0</v>
      </c>
      <c r="DQ221" s="3">
        <f t="shared" si="104"/>
        <v>0</v>
      </c>
      <c r="DR221" s="3">
        <f t="shared" si="104"/>
        <v>0</v>
      </c>
      <c r="DS221" s="3">
        <f t="shared" si="104"/>
        <v>0</v>
      </c>
      <c r="DT221" s="3">
        <f t="shared" si="104"/>
        <v>0</v>
      </c>
      <c r="DU221" s="3">
        <f t="shared" si="104"/>
        <v>0</v>
      </c>
      <c r="DV221" s="3">
        <f t="shared" si="104"/>
        <v>0</v>
      </c>
      <c r="DW221" s="3">
        <f t="shared" si="104"/>
        <v>0</v>
      </c>
      <c r="DX221" s="3">
        <f t="shared" si="104"/>
        <v>0</v>
      </c>
      <c r="DY221" s="3">
        <f t="shared" si="104"/>
        <v>0</v>
      </c>
      <c r="DZ221" s="3">
        <f t="shared" si="104"/>
        <v>0</v>
      </c>
      <c r="EA221" s="3">
        <f t="shared" si="104"/>
        <v>0</v>
      </c>
      <c r="EB221" s="3">
        <f t="shared" si="104"/>
        <v>0</v>
      </c>
      <c r="EC221" s="3">
        <f t="shared" si="104"/>
        <v>0</v>
      </c>
      <c r="ED221" s="3">
        <f t="shared" si="104"/>
        <v>0</v>
      </c>
      <c r="EE221" s="3">
        <f t="shared" si="104"/>
        <v>0</v>
      </c>
      <c r="EF221" s="3">
        <f t="shared" si="104"/>
        <v>0</v>
      </c>
      <c r="EG221" s="3">
        <f t="shared" si="104"/>
        <v>0</v>
      </c>
      <c r="EH221" s="3">
        <f t="shared" si="104"/>
        <v>0</v>
      </c>
      <c r="EI221" s="3">
        <f t="shared" si="104"/>
        <v>0</v>
      </c>
      <c r="EJ221" s="3">
        <f t="shared" si="104"/>
        <v>0</v>
      </c>
      <c r="EK221" s="3">
        <f t="shared" si="104"/>
        <v>0</v>
      </c>
      <c r="EL221" s="3">
        <f t="shared" si="104"/>
        <v>0</v>
      </c>
      <c r="EM221" s="3">
        <f t="shared" ref="EM221:FR221" si="105">EM306</f>
        <v>0</v>
      </c>
      <c r="EN221" s="3">
        <f t="shared" si="105"/>
        <v>0</v>
      </c>
      <c r="EO221" s="3">
        <f t="shared" si="105"/>
        <v>0</v>
      </c>
      <c r="EP221" s="3">
        <f t="shared" si="105"/>
        <v>0</v>
      </c>
      <c r="EQ221" s="3">
        <f t="shared" si="105"/>
        <v>0</v>
      </c>
      <c r="ER221" s="3">
        <f t="shared" si="105"/>
        <v>0</v>
      </c>
      <c r="ES221" s="3">
        <f t="shared" si="105"/>
        <v>0</v>
      </c>
      <c r="ET221" s="3">
        <f t="shared" si="105"/>
        <v>0</v>
      </c>
      <c r="EU221" s="3">
        <f t="shared" si="105"/>
        <v>0</v>
      </c>
      <c r="EV221" s="3">
        <f t="shared" si="105"/>
        <v>0</v>
      </c>
      <c r="EW221" s="3">
        <f t="shared" si="105"/>
        <v>0</v>
      </c>
      <c r="EX221" s="3">
        <f t="shared" si="105"/>
        <v>0</v>
      </c>
      <c r="EY221" s="3">
        <f t="shared" si="105"/>
        <v>0</v>
      </c>
      <c r="EZ221" s="3">
        <f t="shared" si="105"/>
        <v>0</v>
      </c>
      <c r="FA221" s="3">
        <f t="shared" si="105"/>
        <v>0</v>
      </c>
      <c r="FB221" s="3">
        <f t="shared" si="105"/>
        <v>0</v>
      </c>
      <c r="FC221" s="3">
        <f t="shared" si="105"/>
        <v>0</v>
      </c>
      <c r="FD221" s="3">
        <f t="shared" si="105"/>
        <v>0</v>
      </c>
      <c r="FE221" s="3">
        <f t="shared" si="105"/>
        <v>0</v>
      </c>
      <c r="FF221" s="3">
        <f t="shared" si="105"/>
        <v>0</v>
      </c>
      <c r="FG221" s="3">
        <f t="shared" si="105"/>
        <v>0</v>
      </c>
      <c r="FH221" s="3">
        <f t="shared" si="105"/>
        <v>0</v>
      </c>
      <c r="FI221" s="3">
        <f t="shared" si="105"/>
        <v>0</v>
      </c>
      <c r="FJ221" s="3">
        <f t="shared" si="105"/>
        <v>0</v>
      </c>
      <c r="FK221" s="3">
        <f t="shared" si="105"/>
        <v>0</v>
      </c>
      <c r="FL221" s="3">
        <f t="shared" si="105"/>
        <v>0</v>
      </c>
      <c r="FM221" s="3">
        <f t="shared" si="105"/>
        <v>0</v>
      </c>
      <c r="FN221" s="3">
        <f t="shared" si="105"/>
        <v>0</v>
      </c>
      <c r="FO221" s="3">
        <f t="shared" si="105"/>
        <v>0</v>
      </c>
      <c r="FP221" s="3">
        <f t="shared" si="105"/>
        <v>0</v>
      </c>
      <c r="FQ221" s="3">
        <f t="shared" si="105"/>
        <v>0</v>
      </c>
      <c r="FR221" s="3">
        <f t="shared" si="105"/>
        <v>0</v>
      </c>
      <c r="FS221" s="3">
        <f t="shared" ref="FS221:GX221" si="106">FS306</f>
        <v>0</v>
      </c>
      <c r="FT221" s="3">
        <f t="shared" si="106"/>
        <v>0</v>
      </c>
      <c r="FU221" s="3">
        <f t="shared" si="106"/>
        <v>0</v>
      </c>
      <c r="FV221" s="3">
        <f t="shared" si="106"/>
        <v>0</v>
      </c>
      <c r="FW221" s="3">
        <f t="shared" si="106"/>
        <v>0</v>
      </c>
      <c r="FX221" s="3">
        <f t="shared" si="106"/>
        <v>0</v>
      </c>
      <c r="FY221" s="3">
        <f t="shared" si="106"/>
        <v>0</v>
      </c>
      <c r="FZ221" s="3">
        <f t="shared" si="106"/>
        <v>0</v>
      </c>
      <c r="GA221" s="3">
        <f t="shared" si="106"/>
        <v>0</v>
      </c>
      <c r="GB221" s="3">
        <f t="shared" si="106"/>
        <v>0</v>
      </c>
      <c r="GC221" s="3">
        <f t="shared" si="106"/>
        <v>0</v>
      </c>
      <c r="GD221" s="3">
        <f t="shared" si="106"/>
        <v>0</v>
      </c>
      <c r="GE221" s="3">
        <f t="shared" si="106"/>
        <v>0</v>
      </c>
      <c r="GF221" s="3">
        <f t="shared" si="106"/>
        <v>0</v>
      </c>
      <c r="GG221" s="3">
        <f t="shared" si="106"/>
        <v>0</v>
      </c>
      <c r="GH221" s="3">
        <f t="shared" si="106"/>
        <v>0</v>
      </c>
      <c r="GI221" s="3">
        <f t="shared" si="106"/>
        <v>0</v>
      </c>
      <c r="GJ221" s="3">
        <f t="shared" si="106"/>
        <v>0</v>
      </c>
      <c r="GK221" s="3">
        <f t="shared" si="106"/>
        <v>0</v>
      </c>
      <c r="GL221" s="3">
        <f t="shared" si="106"/>
        <v>0</v>
      </c>
      <c r="GM221" s="3">
        <f t="shared" si="106"/>
        <v>0</v>
      </c>
      <c r="GN221" s="3">
        <f t="shared" si="106"/>
        <v>0</v>
      </c>
      <c r="GO221" s="3">
        <f t="shared" si="106"/>
        <v>0</v>
      </c>
      <c r="GP221" s="3">
        <f t="shared" si="106"/>
        <v>0</v>
      </c>
      <c r="GQ221" s="3">
        <f t="shared" si="106"/>
        <v>0</v>
      </c>
      <c r="GR221" s="3">
        <f t="shared" si="106"/>
        <v>0</v>
      </c>
      <c r="GS221" s="3">
        <f t="shared" si="106"/>
        <v>0</v>
      </c>
      <c r="GT221" s="3">
        <f t="shared" si="106"/>
        <v>0</v>
      </c>
      <c r="GU221" s="3">
        <f t="shared" si="106"/>
        <v>0</v>
      </c>
      <c r="GV221" s="3">
        <f t="shared" si="106"/>
        <v>0</v>
      </c>
      <c r="GW221" s="3">
        <f t="shared" si="106"/>
        <v>0</v>
      </c>
      <c r="GX221" s="3">
        <f t="shared" si="106"/>
        <v>0</v>
      </c>
    </row>
    <row r="223" spans="1:206" x14ac:dyDescent="0.2">
      <c r="A223" s="1">
        <v>5</v>
      </c>
      <c r="B223" s="1">
        <v>1</v>
      </c>
      <c r="C223" s="1"/>
      <c r="D223" s="1">
        <f>ROW(A237)</f>
        <v>237</v>
      </c>
      <c r="E223" s="1"/>
      <c r="F223" s="1" t="s">
        <v>13</v>
      </c>
      <c r="G223" s="1" t="s">
        <v>155</v>
      </c>
      <c r="H223" s="1" t="s">
        <v>3</v>
      </c>
      <c r="I223" s="1">
        <v>0</v>
      </c>
      <c r="J223" s="1"/>
      <c r="K223" s="1">
        <v>0</v>
      </c>
      <c r="L223" s="1"/>
      <c r="M223" s="1" t="s">
        <v>3</v>
      </c>
      <c r="N223" s="1"/>
      <c r="O223" s="1"/>
      <c r="P223" s="1"/>
      <c r="Q223" s="1"/>
      <c r="R223" s="1"/>
      <c r="S223" s="1">
        <v>0</v>
      </c>
      <c r="T223" s="1"/>
      <c r="U223" s="1" t="s">
        <v>3</v>
      </c>
      <c r="V223" s="1">
        <v>0</v>
      </c>
      <c r="W223" s="1"/>
      <c r="X223" s="1"/>
      <c r="Y223" s="1"/>
      <c r="Z223" s="1"/>
      <c r="AA223" s="1"/>
      <c r="AB223" s="1" t="s">
        <v>3</v>
      </c>
      <c r="AC223" s="1" t="s">
        <v>3</v>
      </c>
      <c r="AD223" s="1" t="s">
        <v>3</v>
      </c>
      <c r="AE223" s="1" t="s">
        <v>3</v>
      </c>
      <c r="AF223" s="1" t="s">
        <v>3</v>
      </c>
      <c r="AG223" s="1" t="s">
        <v>3</v>
      </c>
      <c r="AH223" s="1"/>
      <c r="AI223" s="1"/>
      <c r="AJ223" s="1"/>
      <c r="AK223" s="1"/>
      <c r="AL223" s="1"/>
      <c r="AM223" s="1"/>
      <c r="AN223" s="1"/>
      <c r="AO223" s="1"/>
      <c r="AP223" s="1" t="s">
        <v>3</v>
      </c>
      <c r="AQ223" s="1" t="s">
        <v>3</v>
      </c>
      <c r="AR223" s="1" t="s">
        <v>3</v>
      </c>
      <c r="AS223" s="1"/>
      <c r="AT223" s="1"/>
      <c r="AU223" s="1"/>
      <c r="AV223" s="1"/>
      <c r="AW223" s="1"/>
      <c r="AX223" s="1"/>
      <c r="AY223" s="1"/>
      <c r="AZ223" s="1" t="s">
        <v>3</v>
      </c>
      <c r="BA223" s="1"/>
      <c r="BB223" s="1" t="s">
        <v>3</v>
      </c>
      <c r="BC223" s="1" t="s">
        <v>3</v>
      </c>
      <c r="BD223" s="1" t="s">
        <v>3</v>
      </c>
      <c r="BE223" s="1" t="s">
        <v>3</v>
      </c>
      <c r="BF223" s="1" t="s">
        <v>3</v>
      </c>
      <c r="BG223" s="1" t="s">
        <v>3</v>
      </c>
      <c r="BH223" s="1" t="s">
        <v>3</v>
      </c>
      <c r="BI223" s="1" t="s">
        <v>3</v>
      </c>
      <c r="BJ223" s="1" t="s">
        <v>3</v>
      </c>
      <c r="BK223" s="1" t="s">
        <v>3</v>
      </c>
      <c r="BL223" s="1" t="s">
        <v>3</v>
      </c>
      <c r="BM223" s="1" t="s">
        <v>3</v>
      </c>
      <c r="BN223" s="1" t="s">
        <v>3</v>
      </c>
      <c r="BO223" s="1" t="s">
        <v>3</v>
      </c>
      <c r="BP223" s="1" t="s">
        <v>3</v>
      </c>
      <c r="BQ223" s="1"/>
      <c r="BR223" s="1"/>
      <c r="BS223" s="1"/>
      <c r="BT223" s="1"/>
      <c r="BU223" s="1"/>
      <c r="BV223" s="1"/>
      <c r="BW223" s="1"/>
      <c r="BX223" s="1">
        <v>0</v>
      </c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>
        <v>0</v>
      </c>
    </row>
    <row r="225" spans="1:245" x14ac:dyDescent="0.2">
      <c r="A225" s="2">
        <v>52</v>
      </c>
      <c r="B225" s="2">
        <f t="shared" ref="B225:G225" si="107">B237</f>
        <v>1</v>
      </c>
      <c r="C225" s="2">
        <f t="shared" si="107"/>
        <v>5</v>
      </c>
      <c r="D225" s="2">
        <f t="shared" si="107"/>
        <v>223</v>
      </c>
      <c r="E225" s="2">
        <f t="shared" si="107"/>
        <v>0</v>
      </c>
      <c r="F225" s="2" t="str">
        <f t="shared" si="107"/>
        <v>Новый подраздел</v>
      </c>
      <c r="G225" s="2" t="str">
        <f t="shared" si="107"/>
        <v>Вентиляция</v>
      </c>
      <c r="H225" s="2"/>
      <c r="I225" s="2"/>
      <c r="J225" s="2"/>
      <c r="K225" s="2"/>
      <c r="L225" s="2"/>
      <c r="M225" s="2"/>
      <c r="N225" s="2"/>
      <c r="O225" s="2">
        <f t="shared" ref="O225:AT225" si="108">O237</f>
        <v>28566.720000000001</v>
      </c>
      <c r="P225" s="2">
        <f t="shared" si="108"/>
        <v>22.88</v>
      </c>
      <c r="Q225" s="2">
        <f t="shared" si="108"/>
        <v>81.599999999999994</v>
      </c>
      <c r="R225" s="2">
        <f t="shared" si="108"/>
        <v>1.2</v>
      </c>
      <c r="S225" s="2">
        <f t="shared" si="108"/>
        <v>28462.240000000002</v>
      </c>
      <c r="T225" s="2">
        <f t="shared" si="108"/>
        <v>0</v>
      </c>
      <c r="U225" s="2">
        <f t="shared" si="108"/>
        <v>43.12</v>
      </c>
      <c r="V225" s="2">
        <f t="shared" si="108"/>
        <v>0</v>
      </c>
      <c r="W225" s="2">
        <f t="shared" si="108"/>
        <v>0</v>
      </c>
      <c r="X225" s="2">
        <f t="shared" si="108"/>
        <v>19923.57</v>
      </c>
      <c r="Y225" s="2">
        <f t="shared" si="108"/>
        <v>2846.23</v>
      </c>
      <c r="Z225" s="2">
        <f t="shared" si="108"/>
        <v>0</v>
      </c>
      <c r="AA225" s="2">
        <f t="shared" si="108"/>
        <v>0</v>
      </c>
      <c r="AB225" s="2">
        <f t="shared" si="108"/>
        <v>28566.720000000001</v>
      </c>
      <c r="AC225" s="2">
        <f t="shared" si="108"/>
        <v>22.88</v>
      </c>
      <c r="AD225" s="2">
        <f t="shared" si="108"/>
        <v>81.599999999999994</v>
      </c>
      <c r="AE225" s="2">
        <f t="shared" si="108"/>
        <v>1.2</v>
      </c>
      <c r="AF225" s="2">
        <f t="shared" si="108"/>
        <v>28462.240000000002</v>
      </c>
      <c r="AG225" s="2">
        <f t="shared" si="108"/>
        <v>0</v>
      </c>
      <c r="AH225" s="2">
        <f t="shared" si="108"/>
        <v>43.12</v>
      </c>
      <c r="AI225" s="2">
        <f t="shared" si="108"/>
        <v>0</v>
      </c>
      <c r="AJ225" s="2">
        <f t="shared" si="108"/>
        <v>0</v>
      </c>
      <c r="AK225" s="2">
        <f t="shared" si="108"/>
        <v>19923.57</v>
      </c>
      <c r="AL225" s="2">
        <f t="shared" si="108"/>
        <v>2846.23</v>
      </c>
      <c r="AM225" s="2">
        <f t="shared" si="108"/>
        <v>0</v>
      </c>
      <c r="AN225" s="2">
        <f t="shared" si="108"/>
        <v>0</v>
      </c>
      <c r="AO225" s="2">
        <f t="shared" si="108"/>
        <v>0</v>
      </c>
      <c r="AP225" s="2">
        <f t="shared" si="108"/>
        <v>0</v>
      </c>
      <c r="AQ225" s="2">
        <f t="shared" si="108"/>
        <v>0</v>
      </c>
      <c r="AR225" s="2">
        <f t="shared" si="108"/>
        <v>51337.82</v>
      </c>
      <c r="AS225" s="2">
        <f t="shared" si="108"/>
        <v>0</v>
      </c>
      <c r="AT225" s="2">
        <f t="shared" si="108"/>
        <v>0</v>
      </c>
      <c r="AU225" s="2">
        <f t="shared" ref="AU225:BZ225" si="109">AU237</f>
        <v>51337.82</v>
      </c>
      <c r="AV225" s="2">
        <f t="shared" si="109"/>
        <v>22.88</v>
      </c>
      <c r="AW225" s="2">
        <f t="shared" si="109"/>
        <v>22.88</v>
      </c>
      <c r="AX225" s="2">
        <f t="shared" si="109"/>
        <v>0</v>
      </c>
      <c r="AY225" s="2">
        <f t="shared" si="109"/>
        <v>22.88</v>
      </c>
      <c r="AZ225" s="2">
        <f t="shared" si="109"/>
        <v>0</v>
      </c>
      <c r="BA225" s="2">
        <f t="shared" si="109"/>
        <v>0</v>
      </c>
      <c r="BB225" s="2">
        <f t="shared" si="109"/>
        <v>0</v>
      </c>
      <c r="BC225" s="2">
        <f t="shared" si="109"/>
        <v>0</v>
      </c>
      <c r="BD225" s="2">
        <f t="shared" si="109"/>
        <v>0</v>
      </c>
      <c r="BE225" s="2">
        <f t="shared" si="109"/>
        <v>0</v>
      </c>
      <c r="BF225" s="2">
        <f t="shared" si="109"/>
        <v>0</v>
      </c>
      <c r="BG225" s="2">
        <f t="shared" si="109"/>
        <v>0</v>
      </c>
      <c r="BH225" s="2">
        <f t="shared" si="109"/>
        <v>0</v>
      </c>
      <c r="BI225" s="2">
        <f t="shared" si="109"/>
        <v>0</v>
      </c>
      <c r="BJ225" s="2">
        <f t="shared" si="109"/>
        <v>0</v>
      </c>
      <c r="BK225" s="2">
        <f t="shared" si="109"/>
        <v>0</v>
      </c>
      <c r="BL225" s="2">
        <f t="shared" si="109"/>
        <v>0</v>
      </c>
      <c r="BM225" s="2">
        <f t="shared" si="109"/>
        <v>0</v>
      </c>
      <c r="BN225" s="2">
        <f t="shared" si="109"/>
        <v>0</v>
      </c>
      <c r="BO225" s="2">
        <f t="shared" si="109"/>
        <v>0</v>
      </c>
      <c r="BP225" s="2">
        <f t="shared" si="109"/>
        <v>0</v>
      </c>
      <c r="BQ225" s="2">
        <f t="shared" si="109"/>
        <v>0</v>
      </c>
      <c r="BR225" s="2">
        <f t="shared" si="109"/>
        <v>0</v>
      </c>
      <c r="BS225" s="2">
        <f t="shared" si="109"/>
        <v>0</v>
      </c>
      <c r="BT225" s="2">
        <f t="shared" si="109"/>
        <v>0</v>
      </c>
      <c r="BU225" s="2">
        <f t="shared" si="109"/>
        <v>0</v>
      </c>
      <c r="BV225" s="2">
        <f t="shared" si="109"/>
        <v>0</v>
      </c>
      <c r="BW225" s="2">
        <f t="shared" si="109"/>
        <v>0</v>
      </c>
      <c r="BX225" s="2">
        <f t="shared" si="109"/>
        <v>0</v>
      </c>
      <c r="BY225" s="2">
        <f t="shared" si="109"/>
        <v>0</v>
      </c>
      <c r="BZ225" s="2">
        <f t="shared" si="109"/>
        <v>0</v>
      </c>
      <c r="CA225" s="2">
        <f t="shared" ref="CA225:DF225" si="110">CA237</f>
        <v>51337.82</v>
      </c>
      <c r="CB225" s="2">
        <f t="shared" si="110"/>
        <v>0</v>
      </c>
      <c r="CC225" s="2">
        <f t="shared" si="110"/>
        <v>0</v>
      </c>
      <c r="CD225" s="2">
        <f t="shared" si="110"/>
        <v>51337.82</v>
      </c>
      <c r="CE225" s="2">
        <f t="shared" si="110"/>
        <v>22.88</v>
      </c>
      <c r="CF225" s="2">
        <f t="shared" si="110"/>
        <v>22.88</v>
      </c>
      <c r="CG225" s="2">
        <f t="shared" si="110"/>
        <v>0</v>
      </c>
      <c r="CH225" s="2">
        <f t="shared" si="110"/>
        <v>22.88</v>
      </c>
      <c r="CI225" s="2">
        <f t="shared" si="110"/>
        <v>0</v>
      </c>
      <c r="CJ225" s="2">
        <f t="shared" si="110"/>
        <v>0</v>
      </c>
      <c r="CK225" s="2">
        <f t="shared" si="110"/>
        <v>0</v>
      </c>
      <c r="CL225" s="2">
        <f t="shared" si="110"/>
        <v>0</v>
      </c>
      <c r="CM225" s="2">
        <f t="shared" si="110"/>
        <v>0</v>
      </c>
      <c r="CN225" s="2">
        <f t="shared" si="110"/>
        <v>0</v>
      </c>
      <c r="CO225" s="2">
        <f t="shared" si="110"/>
        <v>0</v>
      </c>
      <c r="CP225" s="2">
        <f t="shared" si="110"/>
        <v>0</v>
      </c>
      <c r="CQ225" s="2">
        <f t="shared" si="110"/>
        <v>0</v>
      </c>
      <c r="CR225" s="2">
        <f t="shared" si="110"/>
        <v>0</v>
      </c>
      <c r="CS225" s="2">
        <f t="shared" si="110"/>
        <v>0</v>
      </c>
      <c r="CT225" s="2">
        <f t="shared" si="110"/>
        <v>0</v>
      </c>
      <c r="CU225" s="2">
        <f t="shared" si="110"/>
        <v>0</v>
      </c>
      <c r="CV225" s="2">
        <f t="shared" si="110"/>
        <v>0</v>
      </c>
      <c r="CW225" s="2">
        <f t="shared" si="110"/>
        <v>0</v>
      </c>
      <c r="CX225" s="2">
        <f t="shared" si="110"/>
        <v>0</v>
      </c>
      <c r="CY225" s="2">
        <f t="shared" si="110"/>
        <v>0</v>
      </c>
      <c r="CZ225" s="2">
        <f t="shared" si="110"/>
        <v>0</v>
      </c>
      <c r="DA225" s="2">
        <f t="shared" si="110"/>
        <v>0</v>
      </c>
      <c r="DB225" s="2">
        <f t="shared" si="110"/>
        <v>0</v>
      </c>
      <c r="DC225" s="2">
        <f t="shared" si="110"/>
        <v>0</v>
      </c>
      <c r="DD225" s="2">
        <f t="shared" si="110"/>
        <v>0</v>
      </c>
      <c r="DE225" s="2">
        <f t="shared" si="110"/>
        <v>0</v>
      </c>
      <c r="DF225" s="2">
        <f t="shared" si="110"/>
        <v>0</v>
      </c>
      <c r="DG225" s="3">
        <f t="shared" ref="DG225:EL225" si="111">DG237</f>
        <v>0</v>
      </c>
      <c r="DH225" s="3">
        <f t="shared" si="111"/>
        <v>0</v>
      </c>
      <c r="DI225" s="3">
        <f t="shared" si="111"/>
        <v>0</v>
      </c>
      <c r="DJ225" s="3">
        <f t="shared" si="111"/>
        <v>0</v>
      </c>
      <c r="DK225" s="3">
        <f t="shared" si="111"/>
        <v>0</v>
      </c>
      <c r="DL225" s="3">
        <f t="shared" si="111"/>
        <v>0</v>
      </c>
      <c r="DM225" s="3">
        <f t="shared" si="111"/>
        <v>0</v>
      </c>
      <c r="DN225" s="3">
        <f t="shared" si="111"/>
        <v>0</v>
      </c>
      <c r="DO225" s="3">
        <f t="shared" si="111"/>
        <v>0</v>
      </c>
      <c r="DP225" s="3">
        <f t="shared" si="111"/>
        <v>0</v>
      </c>
      <c r="DQ225" s="3">
        <f t="shared" si="111"/>
        <v>0</v>
      </c>
      <c r="DR225" s="3">
        <f t="shared" si="111"/>
        <v>0</v>
      </c>
      <c r="DS225" s="3">
        <f t="shared" si="111"/>
        <v>0</v>
      </c>
      <c r="DT225" s="3">
        <f t="shared" si="111"/>
        <v>0</v>
      </c>
      <c r="DU225" s="3">
        <f t="shared" si="111"/>
        <v>0</v>
      </c>
      <c r="DV225" s="3">
        <f t="shared" si="111"/>
        <v>0</v>
      </c>
      <c r="DW225" s="3">
        <f t="shared" si="111"/>
        <v>0</v>
      </c>
      <c r="DX225" s="3">
        <f t="shared" si="111"/>
        <v>0</v>
      </c>
      <c r="DY225" s="3">
        <f t="shared" si="111"/>
        <v>0</v>
      </c>
      <c r="DZ225" s="3">
        <f t="shared" si="111"/>
        <v>0</v>
      </c>
      <c r="EA225" s="3">
        <f t="shared" si="111"/>
        <v>0</v>
      </c>
      <c r="EB225" s="3">
        <f t="shared" si="111"/>
        <v>0</v>
      </c>
      <c r="EC225" s="3">
        <f t="shared" si="111"/>
        <v>0</v>
      </c>
      <c r="ED225" s="3">
        <f t="shared" si="111"/>
        <v>0</v>
      </c>
      <c r="EE225" s="3">
        <f t="shared" si="111"/>
        <v>0</v>
      </c>
      <c r="EF225" s="3">
        <f t="shared" si="111"/>
        <v>0</v>
      </c>
      <c r="EG225" s="3">
        <f t="shared" si="111"/>
        <v>0</v>
      </c>
      <c r="EH225" s="3">
        <f t="shared" si="111"/>
        <v>0</v>
      </c>
      <c r="EI225" s="3">
        <f t="shared" si="111"/>
        <v>0</v>
      </c>
      <c r="EJ225" s="3">
        <f t="shared" si="111"/>
        <v>0</v>
      </c>
      <c r="EK225" s="3">
        <f t="shared" si="111"/>
        <v>0</v>
      </c>
      <c r="EL225" s="3">
        <f t="shared" si="111"/>
        <v>0</v>
      </c>
      <c r="EM225" s="3">
        <f t="shared" ref="EM225:FR225" si="112">EM237</f>
        <v>0</v>
      </c>
      <c r="EN225" s="3">
        <f t="shared" si="112"/>
        <v>0</v>
      </c>
      <c r="EO225" s="3">
        <f t="shared" si="112"/>
        <v>0</v>
      </c>
      <c r="EP225" s="3">
        <f t="shared" si="112"/>
        <v>0</v>
      </c>
      <c r="EQ225" s="3">
        <f t="shared" si="112"/>
        <v>0</v>
      </c>
      <c r="ER225" s="3">
        <f t="shared" si="112"/>
        <v>0</v>
      </c>
      <c r="ES225" s="3">
        <f t="shared" si="112"/>
        <v>0</v>
      </c>
      <c r="ET225" s="3">
        <f t="shared" si="112"/>
        <v>0</v>
      </c>
      <c r="EU225" s="3">
        <f t="shared" si="112"/>
        <v>0</v>
      </c>
      <c r="EV225" s="3">
        <f t="shared" si="112"/>
        <v>0</v>
      </c>
      <c r="EW225" s="3">
        <f t="shared" si="112"/>
        <v>0</v>
      </c>
      <c r="EX225" s="3">
        <f t="shared" si="112"/>
        <v>0</v>
      </c>
      <c r="EY225" s="3">
        <f t="shared" si="112"/>
        <v>0</v>
      </c>
      <c r="EZ225" s="3">
        <f t="shared" si="112"/>
        <v>0</v>
      </c>
      <c r="FA225" s="3">
        <f t="shared" si="112"/>
        <v>0</v>
      </c>
      <c r="FB225" s="3">
        <f t="shared" si="112"/>
        <v>0</v>
      </c>
      <c r="FC225" s="3">
        <f t="shared" si="112"/>
        <v>0</v>
      </c>
      <c r="FD225" s="3">
        <f t="shared" si="112"/>
        <v>0</v>
      </c>
      <c r="FE225" s="3">
        <f t="shared" si="112"/>
        <v>0</v>
      </c>
      <c r="FF225" s="3">
        <f t="shared" si="112"/>
        <v>0</v>
      </c>
      <c r="FG225" s="3">
        <f t="shared" si="112"/>
        <v>0</v>
      </c>
      <c r="FH225" s="3">
        <f t="shared" si="112"/>
        <v>0</v>
      </c>
      <c r="FI225" s="3">
        <f t="shared" si="112"/>
        <v>0</v>
      </c>
      <c r="FJ225" s="3">
        <f t="shared" si="112"/>
        <v>0</v>
      </c>
      <c r="FK225" s="3">
        <f t="shared" si="112"/>
        <v>0</v>
      </c>
      <c r="FL225" s="3">
        <f t="shared" si="112"/>
        <v>0</v>
      </c>
      <c r="FM225" s="3">
        <f t="shared" si="112"/>
        <v>0</v>
      </c>
      <c r="FN225" s="3">
        <f t="shared" si="112"/>
        <v>0</v>
      </c>
      <c r="FO225" s="3">
        <f t="shared" si="112"/>
        <v>0</v>
      </c>
      <c r="FP225" s="3">
        <f t="shared" si="112"/>
        <v>0</v>
      </c>
      <c r="FQ225" s="3">
        <f t="shared" si="112"/>
        <v>0</v>
      </c>
      <c r="FR225" s="3">
        <f t="shared" si="112"/>
        <v>0</v>
      </c>
      <c r="FS225" s="3">
        <f t="shared" ref="FS225:GX225" si="113">FS237</f>
        <v>0</v>
      </c>
      <c r="FT225" s="3">
        <f t="shared" si="113"/>
        <v>0</v>
      </c>
      <c r="FU225" s="3">
        <f t="shared" si="113"/>
        <v>0</v>
      </c>
      <c r="FV225" s="3">
        <f t="shared" si="113"/>
        <v>0</v>
      </c>
      <c r="FW225" s="3">
        <f t="shared" si="113"/>
        <v>0</v>
      </c>
      <c r="FX225" s="3">
        <f t="shared" si="113"/>
        <v>0</v>
      </c>
      <c r="FY225" s="3">
        <f t="shared" si="113"/>
        <v>0</v>
      </c>
      <c r="FZ225" s="3">
        <f t="shared" si="113"/>
        <v>0</v>
      </c>
      <c r="GA225" s="3">
        <f t="shared" si="113"/>
        <v>0</v>
      </c>
      <c r="GB225" s="3">
        <f t="shared" si="113"/>
        <v>0</v>
      </c>
      <c r="GC225" s="3">
        <f t="shared" si="113"/>
        <v>0</v>
      </c>
      <c r="GD225" s="3">
        <f t="shared" si="113"/>
        <v>0</v>
      </c>
      <c r="GE225" s="3">
        <f t="shared" si="113"/>
        <v>0</v>
      </c>
      <c r="GF225" s="3">
        <f t="shared" si="113"/>
        <v>0</v>
      </c>
      <c r="GG225" s="3">
        <f t="shared" si="113"/>
        <v>0</v>
      </c>
      <c r="GH225" s="3">
        <f t="shared" si="113"/>
        <v>0</v>
      </c>
      <c r="GI225" s="3">
        <f t="shared" si="113"/>
        <v>0</v>
      </c>
      <c r="GJ225" s="3">
        <f t="shared" si="113"/>
        <v>0</v>
      </c>
      <c r="GK225" s="3">
        <f t="shared" si="113"/>
        <v>0</v>
      </c>
      <c r="GL225" s="3">
        <f t="shared" si="113"/>
        <v>0</v>
      </c>
      <c r="GM225" s="3">
        <f t="shared" si="113"/>
        <v>0</v>
      </c>
      <c r="GN225" s="3">
        <f t="shared" si="113"/>
        <v>0</v>
      </c>
      <c r="GO225" s="3">
        <f t="shared" si="113"/>
        <v>0</v>
      </c>
      <c r="GP225" s="3">
        <f t="shared" si="113"/>
        <v>0</v>
      </c>
      <c r="GQ225" s="3">
        <f t="shared" si="113"/>
        <v>0</v>
      </c>
      <c r="GR225" s="3">
        <f t="shared" si="113"/>
        <v>0</v>
      </c>
      <c r="GS225" s="3">
        <f t="shared" si="113"/>
        <v>0</v>
      </c>
      <c r="GT225" s="3">
        <f t="shared" si="113"/>
        <v>0</v>
      </c>
      <c r="GU225" s="3">
        <f t="shared" si="113"/>
        <v>0</v>
      </c>
      <c r="GV225" s="3">
        <f t="shared" si="113"/>
        <v>0</v>
      </c>
      <c r="GW225" s="3">
        <f t="shared" si="113"/>
        <v>0</v>
      </c>
      <c r="GX225" s="3">
        <f t="shared" si="113"/>
        <v>0</v>
      </c>
    </row>
    <row r="227" spans="1:245" x14ac:dyDescent="0.2">
      <c r="A227">
        <v>17</v>
      </c>
      <c r="B227">
        <v>1</v>
      </c>
      <c r="D227">
        <f>ROW(EtalonRes!A47)</f>
        <v>47</v>
      </c>
      <c r="E227" t="s">
        <v>3</v>
      </c>
      <c r="F227" t="s">
        <v>156</v>
      </c>
      <c r="G227" t="s">
        <v>157</v>
      </c>
      <c r="H227" t="s">
        <v>35</v>
      </c>
      <c r="I227">
        <v>4</v>
      </c>
      <c r="J227">
        <v>0</v>
      </c>
      <c r="K227">
        <v>4</v>
      </c>
      <c r="O227">
        <f t="shared" ref="O227:O235" si="114">ROUND(CP227,2)</f>
        <v>1657.36</v>
      </c>
      <c r="P227">
        <f t="shared" ref="P227:P235" si="115">ROUND(CQ227*I227,2)</f>
        <v>0</v>
      </c>
      <c r="Q227">
        <f t="shared" ref="Q227:Q235" si="116">ROUND(CR227*I227,2)</f>
        <v>0</v>
      </c>
      <c r="R227">
        <f t="shared" ref="R227:R235" si="117">ROUND(CS227*I227,2)</f>
        <v>0</v>
      </c>
      <c r="S227">
        <f t="shared" ref="S227:S235" si="118">ROUND(CT227*I227,2)</f>
        <v>1657.36</v>
      </c>
      <c r="T227">
        <f t="shared" ref="T227:T235" si="119">ROUND(CU227*I227,2)</f>
        <v>0</v>
      </c>
      <c r="U227">
        <f t="shared" ref="U227:U235" si="120">CV227*I227</f>
        <v>3.2</v>
      </c>
      <c r="V227">
        <f t="shared" ref="V227:V235" si="121">CW227*I227</f>
        <v>0</v>
      </c>
      <c r="W227">
        <f t="shared" ref="W227:W235" si="122">ROUND(CX227*I227,2)</f>
        <v>0</v>
      </c>
      <c r="X227">
        <f t="shared" ref="X227:X235" si="123">ROUND(CY227,2)</f>
        <v>1160.1500000000001</v>
      </c>
      <c r="Y227">
        <f t="shared" ref="Y227:Y235" si="124">ROUND(CZ227,2)</f>
        <v>165.74</v>
      </c>
      <c r="AA227">
        <v>-1</v>
      </c>
      <c r="AB227">
        <f t="shared" ref="AB227:AB235" si="125">ROUND((AC227+AD227+AF227),6)</f>
        <v>414.34</v>
      </c>
      <c r="AC227">
        <f>ROUND(((ES227*2)),6)</f>
        <v>0</v>
      </c>
      <c r="AD227">
        <f>ROUND(((((ET227*2))-((EU227*2)))+AE227),6)</f>
        <v>0</v>
      </c>
      <c r="AE227">
        <f>ROUND(((EU227*2)),6)</f>
        <v>0</v>
      </c>
      <c r="AF227">
        <f>ROUND(((EV227*2)),6)</f>
        <v>414.34</v>
      </c>
      <c r="AG227">
        <f t="shared" ref="AG227:AG235" si="126">ROUND((AP227),6)</f>
        <v>0</v>
      </c>
      <c r="AH227">
        <f>((EW227*2))</f>
        <v>0.8</v>
      </c>
      <c r="AI227">
        <f>((EX227*2))</f>
        <v>0</v>
      </c>
      <c r="AJ227">
        <f t="shared" ref="AJ227:AJ235" si="127">(AS227)</f>
        <v>0</v>
      </c>
      <c r="AK227">
        <v>207.17</v>
      </c>
      <c r="AL227">
        <v>0</v>
      </c>
      <c r="AM227">
        <v>0</v>
      </c>
      <c r="AN227">
        <v>0</v>
      </c>
      <c r="AO227">
        <v>207.17</v>
      </c>
      <c r="AP227">
        <v>0</v>
      </c>
      <c r="AQ227">
        <v>0.4</v>
      </c>
      <c r="AR227">
        <v>0</v>
      </c>
      <c r="AS227">
        <v>0</v>
      </c>
      <c r="AT227">
        <v>70</v>
      </c>
      <c r="AU227">
        <v>10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3</v>
      </c>
      <c r="BE227" t="s">
        <v>3</v>
      </c>
      <c r="BF227" t="s">
        <v>3</v>
      </c>
      <c r="BG227" t="s">
        <v>3</v>
      </c>
      <c r="BH227">
        <v>0</v>
      </c>
      <c r="BI227">
        <v>4</v>
      </c>
      <c r="BJ227" t="s">
        <v>158</v>
      </c>
      <c r="BM227">
        <v>0</v>
      </c>
      <c r="BN227">
        <v>0</v>
      </c>
      <c r="BO227" t="s">
        <v>3</v>
      </c>
      <c r="BP227">
        <v>0</v>
      </c>
      <c r="BQ227">
        <v>1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70</v>
      </c>
      <c r="CA227">
        <v>10</v>
      </c>
      <c r="CB227" t="s">
        <v>3</v>
      </c>
      <c r="CE227">
        <v>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 t="shared" ref="CP227:CP235" si="128">(P227+Q227+S227)</f>
        <v>1657.36</v>
      </c>
      <c r="CQ227">
        <f t="shared" ref="CQ227:CQ235" si="129">(AC227*BC227*AW227)</f>
        <v>0</v>
      </c>
      <c r="CR227">
        <f>(((((ET227*2))*BB227-((EU227*2))*BS227)+AE227*BS227)*AV227)</f>
        <v>0</v>
      </c>
      <c r="CS227">
        <f t="shared" ref="CS227:CS235" si="130">(AE227*BS227*AV227)</f>
        <v>0</v>
      </c>
      <c r="CT227">
        <f t="shared" ref="CT227:CT235" si="131">(AF227*BA227*AV227)</f>
        <v>414.34</v>
      </c>
      <c r="CU227">
        <f t="shared" ref="CU227:CU235" si="132">AG227</f>
        <v>0</v>
      </c>
      <c r="CV227">
        <f t="shared" ref="CV227:CV235" si="133">(AH227*AV227)</f>
        <v>0.8</v>
      </c>
      <c r="CW227">
        <f t="shared" ref="CW227:CW235" si="134">AI227</f>
        <v>0</v>
      </c>
      <c r="CX227">
        <f t="shared" ref="CX227:CX235" si="135">AJ227</f>
        <v>0</v>
      </c>
      <c r="CY227">
        <f t="shared" ref="CY227:CY235" si="136">((S227*BZ227)/100)</f>
        <v>1160.152</v>
      </c>
      <c r="CZ227">
        <f t="shared" ref="CZ227:CZ235" si="137">((S227*CA227)/100)</f>
        <v>165.73599999999999</v>
      </c>
      <c r="DC227" t="s">
        <v>3</v>
      </c>
      <c r="DD227" t="s">
        <v>56</v>
      </c>
      <c r="DE227" t="s">
        <v>56</v>
      </c>
      <c r="DF227" t="s">
        <v>56</v>
      </c>
      <c r="DG227" t="s">
        <v>56</v>
      </c>
      <c r="DH227" t="s">
        <v>3</v>
      </c>
      <c r="DI227" t="s">
        <v>56</v>
      </c>
      <c r="DJ227" t="s">
        <v>56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16987630</v>
      </c>
      <c r="DV227" t="s">
        <v>35</v>
      </c>
      <c r="DW227" t="s">
        <v>35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1441815344</v>
      </c>
      <c r="EF227">
        <v>1</v>
      </c>
      <c r="EG227" t="s">
        <v>20</v>
      </c>
      <c r="EH227">
        <v>0</v>
      </c>
      <c r="EI227" t="s">
        <v>3</v>
      </c>
      <c r="EJ227">
        <v>4</v>
      </c>
      <c r="EK227">
        <v>0</v>
      </c>
      <c r="EL227" t="s">
        <v>21</v>
      </c>
      <c r="EM227" t="s">
        <v>22</v>
      </c>
      <c r="EO227" t="s">
        <v>3</v>
      </c>
      <c r="EQ227">
        <v>1311744</v>
      </c>
      <c r="ER227">
        <v>207.17</v>
      </c>
      <c r="ES227">
        <v>0</v>
      </c>
      <c r="ET227">
        <v>0</v>
      </c>
      <c r="EU227">
        <v>0</v>
      </c>
      <c r="EV227">
        <v>207.17</v>
      </c>
      <c r="EW227">
        <v>0.4</v>
      </c>
      <c r="EX227">
        <v>0</v>
      </c>
      <c r="EY227">
        <v>0</v>
      </c>
      <c r="FQ227">
        <v>0</v>
      </c>
      <c r="FR227">
        <f t="shared" ref="FR227:FR235" si="138">ROUND(IF(BI227=3,GM227,0),2)</f>
        <v>0</v>
      </c>
      <c r="FS227">
        <v>0</v>
      </c>
      <c r="FX227">
        <v>70</v>
      </c>
      <c r="FY227">
        <v>10</v>
      </c>
      <c r="GA227" t="s">
        <v>3</v>
      </c>
      <c r="GD227">
        <v>0</v>
      </c>
      <c r="GF227">
        <v>-1777342782</v>
      </c>
      <c r="GG227">
        <v>2</v>
      </c>
      <c r="GH227">
        <v>1</v>
      </c>
      <c r="GI227">
        <v>-2</v>
      </c>
      <c r="GJ227">
        <v>0</v>
      </c>
      <c r="GK227">
        <f>ROUND(R227*(R12)/100,2)</f>
        <v>0</v>
      </c>
      <c r="GL227">
        <f t="shared" ref="GL227:GL235" si="139">ROUND(IF(AND(BH227=3,BI227=3,FS227&lt;&gt;0),P227,0),2)</f>
        <v>0</v>
      </c>
      <c r="GM227">
        <f t="shared" ref="GM227:GM235" si="140">ROUND(O227+X227+Y227+GK227,2)+GX227</f>
        <v>2983.25</v>
      </c>
      <c r="GN227">
        <f t="shared" ref="GN227:GN235" si="141">IF(OR(BI227=0,BI227=1),GM227-GX227,0)</f>
        <v>0</v>
      </c>
      <c r="GO227">
        <f t="shared" ref="GO227:GO235" si="142">IF(BI227=2,GM227-GX227,0)</f>
        <v>0</v>
      </c>
      <c r="GP227">
        <f t="shared" ref="GP227:GP235" si="143">IF(BI227=4,GM227-GX227,0)</f>
        <v>2983.25</v>
      </c>
      <c r="GR227">
        <v>0</v>
      </c>
      <c r="GS227">
        <v>3</v>
      </c>
      <c r="GT227">
        <v>0</v>
      </c>
      <c r="GU227" t="s">
        <v>3</v>
      </c>
      <c r="GV227">
        <f t="shared" ref="GV227:GV235" si="144">ROUND((GT227),6)</f>
        <v>0</v>
      </c>
      <c r="GW227">
        <v>1</v>
      </c>
      <c r="GX227">
        <f t="shared" ref="GX227:GX235" si="145">ROUND(HC227*I227,2)</f>
        <v>0</v>
      </c>
      <c r="HA227">
        <v>0</v>
      </c>
      <c r="HB227">
        <v>0</v>
      </c>
      <c r="HC227">
        <f t="shared" ref="HC227:HC235" si="146">GV227*GW227</f>
        <v>0</v>
      </c>
      <c r="HE227" t="s">
        <v>3</v>
      </c>
      <c r="HF227" t="s">
        <v>3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8" spans="1:245" x14ac:dyDescent="0.2">
      <c r="A228">
        <v>17</v>
      </c>
      <c r="B228">
        <v>1</v>
      </c>
      <c r="D228">
        <f>ROW(EtalonRes!A53)</f>
        <v>53</v>
      </c>
      <c r="E228" t="s">
        <v>3</v>
      </c>
      <c r="F228" t="s">
        <v>159</v>
      </c>
      <c r="G228" t="s">
        <v>160</v>
      </c>
      <c r="H228" t="s">
        <v>161</v>
      </c>
      <c r="I228">
        <f>ROUND(5.65/100,9)</f>
        <v>5.6500000000000002E-2</v>
      </c>
      <c r="J228">
        <v>0</v>
      </c>
      <c r="K228">
        <f>ROUND(5.65/100,9)</f>
        <v>5.6500000000000002E-2</v>
      </c>
      <c r="O228">
        <f t="shared" si="114"/>
        <v>644.33000000000004</v>
      </c>
      <c r="P228">
        <f t="shared" si="115"/>
        <v>0.27</v>
      </c>
      <c r="Q228">
        <f t="shared" si="116"/>
        <v>254.18</v>
      </c>
      <c r="R228">
        <f t="shared" si="117"/>
        <v>154.87</v>
      </c>
      <c r="S228">
        <f t="shared" si="118"/>
        <v>389.88</v>
      </c>
      <c r="T228">
        <f t="shared" si="119"/>
        <v>0</v>
      </c>
      <c r="U228">
        <f t="shared" si="120"/>
        <v>0.74184500000000009</v>
      </c>
      <c r="V228">
        <f t="shared" si="121"/>
        <v>0</v>
      </c>
      <c r="W228">
        <f t="shared" si="122"/>
        <v>0</v>
      </c>
      <c r="X228">
        <f t="shared" si="123"/>
        <v>272.92</v>
      </c>
      <c r="Y228">
        <f t="shared" si="124"/>
        <v>38.99</v>
      </c>
      <c r="AA228">
        <v>-1</v>
      </c>
      <c r="AB228">
        <f t="shared" si="125"/>
        <v>11404</v>
      </c>
      <c r="AC228">
        <f>ROUND((ES228),6)</f>
        <v>4.72</v>
      </c>
      <c r="AD228">
        <f>ROUND((((ET228)-(EU228))+AE228),6)</f>
        <v>4498.8</v>
      </c>
      <c r="AE228">
        <f t="shared" ref="AE228:AF230" si="147">ROUND((EU228),6)</f>
        <v>2741.04</v>
      </c>
      <c r="AF228">
        <f t="shared" si="147"/>
        <v>6900.48</v>
      </c>
      <c r="AG228">
        <f t="shared" si="126"/>
        <v>0</v>
      </c>
      <c r="AH228">
        <f t="shared" ref="AH228:AI230" si="148">(EW228)</f>
        <v>13.13</v>
      </c>
      <c r="AI228">
        <f t="shared" si="148"/>
        <v>0</v>
      </c>
      <c r="AJ228">
        <f t="shared" si="127"/>
        <v>0</v>
      </c>
      <c r="AK228">
        <v>11404</v>
      </c>
      <c r="AL228">
        <v>4.72</v>
      </c>
      <c r="AM228">
        <v>4498.8</v>
      </c>
      <c r="AN228">
        <v>2741.04</v>
      </c>
      <c r="AO228">
        <v>6900.48</v>
      </c>
      <c r="AP228">
        <v>0</v>
      </c>
      <c r="AQ228">
        <v>13.13</v>
      </c>
      <c r="AR228">
        <v>0</v>
      </c>
      <c r="AS228">
        <v>0</v>
      </c>
      <c r="AT228">
        <v>70</v>
      </c>
      <c r="AU228">
        <v>10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1</v>
      </c>
      <c r="BD228" t="s">
        <v>3</v>
      </c>
      <c r="BE228" t="s">
        <v>3</v>
      </c>
      <c r="BF228" t="s">
        <v>3</v>
      </c>
      <c r="BG228" t="s">
        <v>3</v>
      </c>
      <c r="BH228">
        <v>0</v>
      </c>
      <c r="BI228">
        <v>4</v>
      </c>
      <c r="BJ228" t="s">
        <v>162</v>
      </c>
      <c r="BM228">
        <v>0</v>
      </c>
      <c r="BN228">
        <v>0</v>
      </c>
      <c r="BO228" t="s">
        <v>3</v>
      </c>
      <c r="BP228">
        <v>0</v>
      </c>
      <c r="BQ228">
        <v>1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3</v>
      </c>
      <c r="BZ228">
        <v>70</v>
      </c>
      <c r="CA228">
        <v>10</v>
      </c>
      <c r="CB228" t="s">
        <v>3</v>
      </c>
      <c r="CE228">
        <v>0</v>
      </c>
      <c r="CF228">
        <v>0</v>
      </c>
      <c r="CG228">
        <v>0</v>
      </c>
      <c r="CM228">
        <v>0</v>
      </c>
      <c r="CN228" t="s">
        <v>3</v>
      </c>
      <c r="CO228">
        <v>0</v>
      </c>
      <c r="CP228">
        <f t="shared" si="128"/>
        <v>644.33000000000004</v>
      </c>
      <c r="CQ228">
        <f t="shared" si="129"/>
        <v>4.72</v>
      </c>
      <c r="CR228">
        <f>((((ET228)*BB228-(EU228)*BS228)+AE228*BS228)*AV228)</f>
        <v>4498.8</v>
      </c>
      <c r="CS228">
        <f t="shared" si="130"/>
        <v>2741.04</v>
      </c>
      <c r="CT228">
        <f t="shared" si="131"/>
        <v>6900.48</v>
      </c>
      <c r="CU228">
        <f t="shared" si="132"/>
        <v>0</v>
      </c>
      <c r="CV228">
        <f t="shared" si="133"/>
        <v>13.13</v>
      </c>
      <c r="CW228">
        <f t="shared" si="134"/>
        <v>0</v>
      </c>
      <c r="CX228">
        <f t="shared" si="135"/>
        <v>0</v>
      </c>
      <c r="CY228">
        <f t="shared" si="136"/>
        <v>272.916</v>
      </c>
      <c r="CZ228">
        <f t="shared" si="137"/>
        <v>38.988</v>
      </c>
      <c r="DC228" t="s">
        <v>3</v>
      </c>
      <c r="DD228" t="s">
        <v>3</v>
      </c>
      <c r="DE228" t="s">
        <v>3</v>
      </c>
      <c r="DF228" t="s">
        <v>3</v>
      </c>
      <c r="DG228" t="s">
        <v>3</v>
      </c>
      <c r="DH228" t="s">
        <v>3</v>
      </c>
      <c r="DI228" t="s">
        <v>3</v>
      </c>
      <c r="DJ228" t="s">
        <v>3</v>
      </c>
      <c r="DK228" t="s">
        <v>3</v>
      </c>
      <c r="DL228" t="s">
        <v>3</v>
      </c>
      <c r="DM228" t="s">
        <v>3</v>
      </c>
      <c r="DN228">
        <v>0</v>
      </c>
      <c r="DO228">
        <v>0</v>
      </c>
      <c r="DP228">
        <v>1</v>
      </c>
      <c r="DQ228">
        <v>1</v>
      </c>
      <c r="DU228">
        <v>1005</v>
      </c>
      <c r="DV228" t="s">
        <v>161</v>
      </c>
      <c r="DW228" t="s">
        <v>161</v>
      </c>
      <c r="DX228">
        <v>100</v>
      </c>
      <c r="DZ228" t="s">
        <v>3</v>
      </c>
      <c r="EA228" t="s">
        <v>3</v>
      </c>
      <c r="EB228" t="s">
        <v>3</v>
      </c>
      <c r="EC228" t="s">
        <v>3</v>
      </c>
      <c r="EE228">
        <v>1441815344</v>
      </c>
      <c r="EF228">
        <v>1</v>
      </c>
      <c r="EG228" t="s">
        <v>20</v>
      </c>
      <c r="EH228">
        <v>0</v>
      </c>
      <c r="EI228" t="s">
        <v>3</v>
      </c>
      <c r="EJ228">
        <v>4</v>
      </c>
      <c r="EK228">
        <v>0</v>
      </c>
      <c r="EL228" t="s">
        <v>21</v>
      </c>
      <c r="EM228" t="s">
        <v>22</v>
      </c>
      <c r="EO228" t="s">
        <v>3</v>
      </c>
      <c r="EQ228">
        <v>1024</v>
      </c>
      <c r="ER228">
        <v>11404</v>
      </c>
      <c r="ES228">
        <v>4.72</v>
      </c>
      <c r="ET228">
        <v>4498.8</v>
      </c>
      <c r="EU228">
        <v>2741.04</v>
      </c>
      <c r="EV228">
        <v>6900.48</v>
      </c>
      <c r="EW228">
        <v>13.13</v>
      </c>
      <c r="EX228">
        <v>0</v>
      </c>
      <c r="EY228">
        <v>0</v>
      </c>
      <c r="FQ228">
        <v>0</v>
      </c>
      <c r="FR228">
        <f t="shared" si="138"/>
        <v>0</v>
      </c>
      <c r="FS228">
        <v>0</v>
      </c>
      <c r="FX228">
        <v>70</v>
      </c>
      <c r="FY228">
        <v>10</v>
      </c>
      <c r="GA228" t="s">
        <v>3</v>
      </c>
      <c r="GD228">
        <v>0</v>
      </c>
      <c r="GF228">
        <v>-1858475948</v>
      </c>
      <c r="GG228">
        <v>2</v>
      </c>
      <c r="GH228">
        <v>1</v>
      </c>
      <c r="GI228">
        <v>-2</v>
      </c>
      <c r="GJ228">
        <v>0</v>
      </c>
      <c r="GK228">
        <f>ROUND(R228*(R12)/100,2)</f>
        <v>167.26</v>
      </c>
      <c r="GL228">
        <f t="shared" si="139"/>
        <v>0</v>
      </c>
      <c r="GM228">
        <f t="shared" si="140"/>
        <v>1123.5</v>
      </c>
      <c r="GN228">
        <f t="shared" si="141"/>
        <v>0</v>
      </c>
      <c r="GO228">
        <f t="shared" si="142"/>
        <v>0</v>
      </c>
      <c r="GP228">
        <f t="shared" si="143"/>
        <v>1123.5</v>
      </c>
      <c r="GR228">
        <v>0</v>
      </c>
      <c r="GS228">
        <v>3</v>
      </c>
      <c r="GT228">
        <v>0</v>
      </c>
      <c r="GU228" t="s">
        <v>3</v>
      </c>
      <c r="GV228">
        <f t="shared" si="144"/>
        <v>0</v>
      </c>
      <c r="GW228">
        <v>1</v>
      </c>
      <c r="GX228">
        <f t="shared" si="145"/>
        <v>0</v>
      </c>
      <c r="HA228">
        <v>0</v>
      </c>
      <c r="HB228">
        <v>0</v>
      </c>
      <c r="HC228">
        <f t="shared" si="146"/>
        <v>0</v>
      </c>
      <c r="HE228" t="s">
        <v>3</v>
      </c>
      <c r="HF228" t="s">
        <v>3</v>
      </c>
      <c r="HM228" t="s">
        <v>3</v>
      </c>
      <c r="HN228" t="s">
        <v>3</v>
      </c>
      <c r="HO228" t="s">
        <v>3</v>
      </c>
      <c r="HP228" t="s">
        <v>3</v>
      </c>
      <c r="HQ228" t="s">
        <v>3</v>
      </c>
      <c r="IK228">
        <v>0</v>
      </c>
    </row>
    <row r="229" spans="1:245" x14ac:dyDescent="0.2">
      <c r="A229">
        <v>17</v>
      </c>
      <c r="B229">
        <v>1</v>
      </c>
      <c r="D229">
        <f>ROW(EtalonRes!A58)</f>
        <v>58</v>
      </c>
      <c r="E229" t="s">
        <v>3</v>
      </c>
      <c r="F229" t="s">
        <v>163</v>
      </c>
      <c r="G229" t="s">
        <v>164</v>
      </c>
      <c r="H229" t="s">
        <v>161</v>
      </c>
      <c r="I229">
        <f>ROUND(5.65/100,9)</f>
        <v>5.6500000000000002E-2</v>
      </c>
      <c r="J229">
        <v>0</v>
      </c>
      <c r="K229">
        <f>ROUND(5.65/100,9)</f>
        <v>5.6500000000000002E-2</v>
      </c>
      <c r="O229">
        <f t="shared" si="114"/>
        <v>101.74</v>
      </c>
      <c r="P229">
        <f t="shared" si="115"/>
        <v>0.92</v>
      </c>
      <c r="Q229">
        <f t="shared" si="116"/>
        <v>38.43</v>
      </c>
      <c r="R229">
        <f t="shared" si="117"/>
        <v>24.28</v>
      </c>
      <c r="S229">
        <f t="shared" si="118"/>
        <v>62.39</v>
      </c>
      <c r="T229">
        <f t="shared" si="119"/>
        <v>0</v>
      </c>
      <c r="U229">
        <f t="shared" si="120"/>
        <v>0.11865000000000001</v>
      </c>
      <c r="V229">
        <f t="shared" si="121"/>
        <v>0</v>
      </c>
      <c r="W229">
        <f t="shared" si="122"/>
        <v>0</v>
      </c>
      <c r="X229">
        <f t="shared" si="123"/>
        <v>43.67</v>
      </c>
      <c r="Y229">
        <f t="shared" si="124"/>
        <v>6.24</v>
      </c>
      <c r="AA229">
        <v>-1</v>
      </c>
      <c r="AB229">
        <f t="shared" si="125"/>
        <v>1800.78</v>
      </c>
      <c r="AC229">
        <f>ROUND((ES229),6)</f>
        <v>16.329999999999998</v>
      </c>
      <c r="AD229">
        <f>ROUND((((ET229)-(EU229))+AE229),6)</f>
        <v>680.21</v>
      </c>
      <c r="AE229">
        <f t="shared" si="147"/>
        <v>429.66</v>
      </c>
      <c r="AF229">
        <f t="shared" si="147"/>
        <v>1104.24</v>
      </c>
      <c r="AG229">
        <f t="shared" si="126"/>
        <v>0</v>
      </c>
      <c r="AH229">
        <f t="shared" si="148"/>
        <v>2.1</v>
      </c>
      <c r="AI229">
        <f t="shared" si="148"/>
        <v>0</v>
      </c>
      <c r="AJ229">
        <f t="shared" si="127"/>
        <v>0</v>
      </c>
      <c r="AK229">
        <v>1800.78</v>
      </c>
      <c r="AL229">
        <v>16.329999999999998</v>
      </c>
      <c r="AM229">
        <v>680.21</v>
      </c>
      <c r="AN229">
        <v>429.66</v>
      </c>
      <c r="AO229">
        <v>1104.24</v>
      </c>
      <c r="AP229">
        <v>0</v>
      </c>
      <c r="AQ229">
        <v>2.1</v>
      </c>
      <c r="AR229">
        <v>0</v>
      </c>
      <c r="AS229">
        <v>0</v>
      </c>
      <c r="AT229">
        <v>70</v>
      </c>
      <c r="AU229">
        <v>10</v>
      </c>
      <c r="AV229">
        <v>1</v>
      </c>
      <c r="AW229">
        <v>1</v>
      </c>
      <c r="AZ229">
        <v>1</v>
      </c>
      <c r="BA229">
        <v>1</v>
      </c>
      <c r="BB229">
        <v>1</v>
      </c>
      <c r="BC229">
        <v>1</v>
      </c>
      <c r="BD229" t="s">
        <v>3</v>
      </c>
      <c r="BE229" t="s">
        <v>3</v>
      </c>
      <c r="BF229" t="s">
        <v>3</v>
      </c>
      <c r="BG229" t="s">
        <v>3</v>
      </c>
      <c r="BH229">
        <v>0</v>
      </c>
      <c r="BI229">
        <v>4</v>
      </c>
      <c r="BJ229" t="s">
        <v>165</v>
      </c>
      <c r="BM229">
        <v>0</v>
      </c>
      <c r="BN229">
        <v>0</v>
      </c>
      <c r="BO229" t="s">
        <v>3</v>
      </c>
      <c r="BP229">
        <v>0</v>
      </c>
      <c r="BQ229">
        <v>1</v>
      </c>
      <c r="BR229">
        <v>0</v>
      </c>
      <c r="BS229">
        <v>1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70</v>
      </c>
      <c r="CA229">
        <v>10</v>
      </c>
      <c r="CB229" t="s">
        <v>3</v>
      </c>
      <c r="CE229">
        <v>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 t="shared" si="128"/>
        <v>101.74000000000001</v>
      </c>
      <c r="CQ229">
        <f t="shared" si="129"/>
        <v>16.329999999999998</v>
      </c>
      <c r="CR229">
        <f>((((ET229)*BB229-(EU229)*BS229)+AE229*BS229)*AV229)</f>
        <v>680.21</v>
      </c>
      <c r="CS229">
        <f t="shared" si="130"/>
        <v>429.66</v>
      </c>
      <c r="CT229">
        <f t="shared" si="131"/>
        <v>1104.24</v>
      </c>
      <c r="CU229">
        <f t="shared" si="132"/>
        <v>0</v>
      </c>
      <c r="CV229">
        <f t="shared" si="133"/>
        <v>2.1</v>
      </c>
      <c r="CW229">
        <f t="shared" si="134"/>
        <v>0</v>
      </c>
      <c r="CX229">
        <f t="shared" si="135"/>
        <v>0</v>
      </c>
      <c r="CY229">
        <f t="shared" si="136"/>
        <v>43.673000000000002</v>
      </c>
      <c r="CZ229">
        <f t="shared" si="137"/>
        <v>6.2389999999999999</v>
      </c>
      <c r="DC229" t="s">
        <v>3</v>
      </c>
      <c r="DD229" t="s">
        <v>3</v>
      </c>
      <c r="DE229" t="s">
        <v>3</v>
      </c>
      <c r="DF229" t="s">
        <v>3</v>
      </c>
      <c r="DG229" t="s">
        <v>3</v>
      </c>
      <c r="DH229" t="s">
        <v>3</v>
      </c>
      <c r="DI229" t="s">
        <v>3</v>
      </c>
      <c r="DJ229" t="s">
        <v>3</v>
      </c>
      <c r="DK229" t="s">
        <v>3</v>
      </c>
      <c r="DL229" t="s">
        <v>3</v>
      </c>
      <c r="DM229" t="s">
        <v>3</v>
      </c>
      <c r="DN229">
        <v>0</v>
      </c>
      <c r="DO229">
        <v>0</v>
      </c>
      <c r="DP229">
        <v>1</v>
      </c>
      <c r="DQ229">
        <v>1</v>
      </c>
      <c r="DU229">
        <v>1005</v>
      </c>
      <c r="DV229" t="s">
        <v>161</v>
      </c>
      <c r="DW229" t="s">
        <v>161</v>
      </c>
      <c r="DX229">
        <v>100</v>
      </c>
      <c r="DZ229" t="s">
        <v>3</v>
      </c>
      <c r="EA229" t="s">
        <v>3</v>
      </c>
      <c r="EB229" t="s">
        <v>3</v>
      </c>
      <c r="EC229" t="s">
        <v>3</v>
      </c>
      <c r="EE229">
        <v>1441815344</v>
      </c>
      <c r="EF229">
        <v>1</v>
      </c>
      <c r="EG229" t="s">
        <v>20</v>
      </c>
      <c r="EH229">
        <v>0</v>
      </c>
      <c r="EI229" t="s">
        <v>3</v>
      </c>
      <c r="EJ229">
        <v>4</v>
      </c>
      <c r="EK229">
        <v>0</v>
      </c>
      <c r="EL229" t="s">
        <v>21</v>
      </c>
      <c r="EM229" t="s">
        <v>22</v>
      </c>
      <c r="EO229" t="s">
        <v>3</v>
      </c>
      <c r="EQ229">
        <v>1024</v>
      </c>
      <c r="ER229">
        <v>1800.78</v>
      </c>
      <c r="ES229">
        <v>16.329999999999998</v>
      </c>
      <c r="ET229">
        <v>680.21</v>
      </c>
      <c r="EU229">
        <v>429.66</v>
      </c>
      <c r="EV229">
        <v>1104.24</v>
      </c>
      <c r="EW229">
        <v>2.1</v>
      </c>
      <c r="EX229">
        <v>0</v>
      </c>
      <c r="EY229">
        <v>0</v>
      </c>
      <c r="FQ229">
        <v>0</v>
      </c>
      <c r="FR229">
        <f t="shared" si="138"/>
        <v>0</v>
      </c>
      <c r="FS229">
        <v>0</v>
      </c>
      <c r="FX229">
        <v>70</v>
      </c>
      <c r="FY229">
        <v>10</v>
      </c>
      <c r="GA229" t="s">
        <v>3</v>
      </c>
      <c r="GD229">
        <v>0</v>
      </c>
      <c r="GF229">
        <v>-1860406526</v>
      </c>
      <c r="GG229">
        <v>2</v>
      </c>
      <c r="GH229">
        <v>1</v>
      </c>
      <c r="GI229">
        <v>-2</v>
      </c>
      <c r="GJ229">
        <v>0</v>
      </c>
      <c r="GK229">
        <f>ROUND(R229*(R12)/100,2)</f>
        <v>26.22</v>
      </c>
      <c r="GL229">
        <f t="shared" si="139"/>
        <v>0</v>
      </c>
      <c r="GM229">
        <f t="shared" si="140"/>
        <v>177.87</v>
      </c>
      <c r="GN229">
        <f t="shared" si="141"/>
        <v>0</v>
      </c>
      <c r="GO229">
        <f t="shared" si="142"/>
        <v>0</v>
      </c>
      <c r="GP229">
        <f t="shared" si="143"/>
        <v>177.87</v>
      </c>
      <c r="GR229">
        <v>0</v>
      </c>
      <c r="GS229">
        <v>3</v>
      </c>
      <c r="GT229">
        <v>0</v>
      </c>
      <c r="GU229" t="s">
        <v>3</v>
      </c>
      <c r="GV229">
        <f t="shared" si="144"/>
        <v>0</v>
      </c>
      <c r="GW229">
        <v>1</v>
      </c>
      <c r="GX229">
        <f t="shared" si="145"/>
        <v>0</v>
      </c>
      <c r="HA229">
        <v>0</v>
      </c>
      <c r="HB229">
        <v>0</v>
      </c>
      <c r="HC229">
        <f t="shared" si="146"/>
        <v>0</v>
      </c>
      <c r="HE229" t="s">
        <v>3</v>
      </c>
      <c r="HF229" t="s">
        <v>3</v>
      </c>
      <c r="HM229" t="s">
        <v>3</v>
      </c>
      <c r="HN229" t="s">
        <v>3</v>
      </c>
      <c r="HO229" t="s">
        <v>3</v>
      </c>
      <c r="HP229" t="s">
        <v>3</v>
      </c>
      <c r="HQ229" t="s">
        <v>3</v>
      </c>
      <c r="IK229">
        <v>0</v>
      </c>
    </row>
    <row r="230" spans="1:245" x14ac:dyDescent="0.2">
      <c r="A230">
        <v>17</v>
      </c>
      <c r="B230">
        <v>1</v>
      </c>
      <c r="D230">
        <f>ROW(EtalonRes!A68)</f>
        <v>68</v>
      </c>
      <c r="E230" t="s">
        <v>3</v>
      </c>
      <c r="F230" t="s">
        <v>166</v>
      </c>
      <c r="G230" t="s">
        <v>167</v>
      </c>
      <c r="H230" t="s">
        <v>168</v>
      </c>
      <c r="I230">
        <v>4</v>
      </c>
      <c r="J230">
        <v>0</v>
      </c>
      <c r="K230">
        <v>4</v>
      </c>
      <c r="O230">
        <f t="shared" si="114"/>
        <v>91785.36</v>
      </c>
      <c r="P230">
        <f t="shared" si="115"/>
        <v>2619.8000000000002</v>
      </c>
      <c r="Q230">
        <f t="shared" si="116"/>
        <v>0</v>
      </c>
      <c r="R230">
        <f t="shared" si="117"/>
        <v>0</v>
      </c>
      <c r="S230">
        <f t="shared" si="118"/>
        <v>89165.56</v>
      </c>
      <c r="T230">
        <f t="shared" si="119"/>
        <v>0</v>
      </c>
      <c r="U230">
        <f t="shared" si="120"/>
        <v>144.4</v>
      </c>
      <c r="V230">
        <f t="shared" si="121"/>
        <v>0</v>
      </c>
      <c r="W230">
        <f t="shared" si="122"/>
        <v>0</v>
      </c>
      <c r="X230">
        <f t="shared" si="123"/>
        <v>62415.89</v>
      </c>
      <c r="Y230">
        <f t="shared" si="124"/>
        <v>8916.56</v>
      </c>
      <c r="AA230">
        <v>-1</v>
      </c>
      <c r="AB230">
        <f t="shared" si="125"/>
        <v>22946.34</v>
      </c>
      <c r="AC230">
        <f>ROUND((ES230),6)</f>
        <v>654.95000000000005</v>
      </c>
      <c r="AD230">
        <f>ROUND((((ET230)-(EU230))+AE230),6)</f>
        <v>0</v>
      </c>
      <c r="AE230">
        <f t="shared" si="147"/>
        <v>0</v>
      </c>
      <c r="AF230">
        <f t="shared" si="147"/>
        <v>22291.39</v>
      </c>
      <c r="AG230">
        <f t="shared" si="126"/>
        <v>0</v>
      </c>
      <c r="AH230">
        <f t="shared" si="148"/>
        <v>36.1</v>
      </c>
      <c r="AI230">
        <f t="shared" si="148"/>
        <v>0</v>
      </c>
      <c r="AJ230">
        <f t="shared" si="127"/>
        <v>0</v>
      </c>
      <c r="AK230">
        <v>22946.34</v>
      </c>
      <c r="AL230">
        <v>654.95000000000005</v>
      </c>
      <c r="AM230">
        <v>0</v>
      </c>
      <c r="AN230">
        <v>0</v>
      </c>
      <c r="AO230">
        <v>22291.39</v>
      </c>
      <c r="AP230">
        <v>0</v>
      </c>
      <c r="AQ230">
        <v>36.1</v>
      </c>
      <c r="AR230">
        <v>0</v>
      </c>
      <c r="AS230">
        <v>0</v>
      </c>
      <c r="AT230">
        <v>70</v>
      </c>
      <c r="AU230">
        <v>10</v>
      </c>
      <c r="AV230">
        <v>1</v>
      </c>
      <c r="AW230">
        <v>1</v>
      </c>
      <c r="AZ230">
        <v>1</v>
      </c>
      <c r="BA230">
        <v>1</v>
      </c>
      <c r="BB230">
        <v>1</v>
      </c>
      <c r="BC230">
        <v>1</v>
      </c>
      <c r="BD230" t="s">
        <v>3</v>
      </c>
      <c r="BE230" t="s">
        <v>3</v>
      </c>
      <c r="BF230" t="s">
        <v>3</v>
      </c>
      <c r="BG230" t="s">
        <v>3</v>
      </c>
      <c r="BH230">
        <v>0</v>
      </c>
      <c r="BI230">
        <v>4</v>
      </c>
      <c r="BJ230" t="s">
        <v>169</v>
      </c>
      <c r="BM230">
        <v>0</v>
      </c>
      <c r="BN230">
        <v>0</v>
      </c>
      <c r="BO230" t="s">
        <v>3</v>
      </c>
      <c r="BP230">
        <v>0</v>
      </c>
      <c r="BQ230">
        <v>1</v>
      </c>
      <c r="BR230">
        <v>0</v>
      </c>
      <c r="BS230">
        <v>1</v>
      </c>
      <c r="BT230">
        <v>1</v>
      </c>
      <c r="BU230">
        <v>1</v>
      </c>
      <c r="BV230">
        <v>1</v>
      </c>
      <c r="BW230">
        <v>1</v>
      </c>
      <c r="BX230">
        <v>1</v>
      </c>
      <c r="BY230" t="s">
        <v>3</v>
      </c>
      <c r="BZ230">
        <v>70</v>
      </c>
      <c r="CA230">
        <v>10</v>
      </c>
      <c r="CB230" t="s">
        <v>3</v>
      </c>
      <c r="CE230">
        <v>0</v>
      </c>
      <c r="CF230">
        <v>0</v>
      </c>
      <c r="CG230">
        <v>0</v>
      </c>
      <c r="CM230">
        <v>0</v>
      </c>
      <c r="CN230" t="s">
        <v>3</v>
      </c>
      <c r="CO230">
        <v>0</v>
      </c>
      <c r="CP230">
        <f t="shared" si="128"/>
        <v>91785.36</v>
      </c>
      <c r="CQ230">
        <f t="shared" si="129"/>
        <v>654.95000000000005</v>
      </c>
      <c r="CR230">
        <f>((((ET230)*BB230-(EU230)*BS230)+AE230*BS230)*AV230)</f>
        <v>0</v>
      </c>
      <c r="CS230">
        <f t="shared" si="130"/>
        <v>0</v>
      </c>
      <c r="CT230">
        <f t="shared" si="131"/>
        <v>22291.39</v>
      </c>
      <c r="CU230">
        <f t="shared" si="132"/>
        <v>0</v>
      </c>
      <c r="CV230">
        <f t="shared" si="133"/>
        <v>36.1</v>
      </c>
      <c r="CW230">
        <f t="shared" si="134"/>
        <v>0</v>
      </c>
      <c r="CX230">
        <f t="shared" si="135"/>
        <v>0</v>
      </c>
      <c r="CY230">
        <f t="shared" si="136"/>
        <v>62415.892</v>
      </c>
      <c r="CZ230">
        <f t="shared" si="137"/>
        <v>8916.5560000000005</v>
      </c>
      <c r="DC230" t="s">
        <v>3</v>
      </c>
      <c r="DD230" t="s">
        <v>3</v>
      </c>
      <c r="DE230" t="s">
        <v>3</v>
      </c>
      <c r="DF230" t="s">
        <v>3</v>
      </c>
      <c r="DG230" t="s">
        <v>3</v>
      </c>
      <c r="DH230" t="s">
        <v>3</v>
      </c>
      <c r="DI230" t="s">
        <v>3</v>
      </c>
      <c r="DJ230" t="s">
        <v>3</v>
      </c>
      <c r="DK230" t="s">
        <v>3</v>
      </c>
      <c r="DL230" t="s">
        <v>3</v>
      </c>
      <c r="DM230" t="s">
        <v>3</v>
      </c>
      <c r="DN230">
        <v>0</v>
      </c>
      <c r="DO230">
        <v>0</v>
      </c>
      <c r="DP230">
        <v>1</v>
      </c>
      <c r="DQ230">
        <v>1</v>
      </c>
      <c r="DU230">
        <v>1013</v>
      </c>
      <c r="DV230" t="s">
        <v>168</v>
      </c>
      <c r="DW230" t="s">
        <v>168</v>
      </c>
      <c r="DX230">
        <v>1</v>
      </c>
      <c r="DZ230" t="s">
        <v>3</v>
      </c>
      <c r="EA230" t="s">
        <v>3</v>
      </c>
      <c r="EB230" t="s">
        <v>3</v>
      </c>
      <c r="EC230" t="s">
        <v>3</v>
      </c>
      <c r="EE230">
        <v>1441815344</v>
      </c>
      <c r="EF230">
        <v>1</v>
      </c>
      <c r="EG230" t="s">
        <v>20</v>
      </c>
      <c r="EH230">
        <v>0</v>
      </c>
      <c r="EI230" t="s">
        <v>3</v>
      </c>
      <c r="EJ230">
        <v>4</v>
      </c>
      <c r="EK230">
        <v>0</v>
      </c>
      <c r="EL230" t="s">
        <v>21</v>
      </c>
      <c r="EM230" t="s">
        <v>22</v>
      </c>
      <c r="EO230" t="s">
        <v>3</v>
      </c>
      <c r="EQ230">
        <v>1024</v>
      </c>
      <c r="ER230">
        <v>22946.34</v>
      </c>
      <c r="ES230">
        <v>654.95000000000005</v>
      </c>
      <c r="ET230">
        <v>0</v>
      </c>
      <c r="EU230">
        <v>0</v>
      </c>
      <c r="EV230">
        <v>22291.39</v>
      </c>
      <c r="EW230">
        <v>36.1</v>
      </c>
      <c r="EX230">
        <v>0</v>
      </c>
      <c r="EY230">
        <v>0</v>
      </c>
      <c r="FQ230">
        <v>0</v>
      </c>
      <c r="FR230">
        <f t="shared" si="138"/>
        <v>0</v>
      </c>
      <c r="FS230">
        <v>0</v>
      </c>
      <c r="FX230">
        <v>70</v>
      </c>
      <c r="FY230">
        <v>10</v>
      </c>
      <c r="GA230" t="s">
        <v>3</v>
      </c>
      <c r="GD230">
        <v>0</v>
      </c>
      <c r="GF230">
        <v>86364489</v>
      </c>
      <c r="GG230">
        <v>2</v>
      </c>
      <c r="GH230">
        <v>1</v>
      </c>
      <c r="GI230">
        <v>-2</v>
      </c>
      <c r="GJ230">
        <v>0</v>
      </c>
      <c r="GK230">
        <f>ROUND(R230*(R12)/100,2)</f>
        <v>0</v>
      </c>
      <c r="GL230">
        <f t="shared" si="139"/>
        <v>0</v>
      </c>
      <c r="GM230">
        <f t="shared" si="140"/>
        <v>163117.81</v>
      </c>
      <c r="GN230">
        <f t="shared" si="141"/>
        <v>0</v>
      </c>
      <c r="GO230">
        <f t="shared" si="142"/>
        <v>0</v>
      </c>
      <c r="GP230">
        <f t="shared" si="143"/>
        <v>163117.81</v>
      </c>
      <c r="GR230">
        <v>0</v>
      </c>
      <c r="GS230">
        <v>3</v>
      </c>
      <c r="GT230">
        <v>0</v>
      </c>
      <c r="GU230" t="s">
        <v>3</v>
      </c>
      <c r="GV230">
        <f t="shared" si="144"/>
        <v>0</v>
      </c>
      <c r="GW230">
        <v>1</v>
      </c>
      <c r="GX230">
        <f t="shared" si="145"/>
        <v>0</v>
      </c>
      <c r="HA230">
        <v>0</v>
      </c>
      <c r="HB230">
        <v>0</v>
      </c>
      <c r="HC230">
        <f t="shared" si="146"/>
        <v>0</v>
      </c>
      <c r="HE230" t="s">
        <v>3</v>
      </c>
      <c r="HF230" t="s">
        <v>3</v>
      </c>
      <c r="HM230" t="s">
        <v>3</v>
      </c>
      <c r="HN230" t="s">
        <v>3</v>
      </c>
      <c r="HO230" t="s">
        <v>3</v>
      </c>
      <c r="HP230" t="s">
        <v>3</v>
      </c>
      <c r="HQ230" t="s">
        <v>3</v>
      </c>
      <c r="IK230">
        <v>0</v>
      </c>
    </row>
    <row r="231" spans="1:245" x14ac:dyDescent="0.2">
      <c r="A231">
        <v>17</v>
      </c>
      <c r="B231">
        <v>1</v>
      </c>
      <c r="D231">
        <f>ROW(EtalonRes!A70)</f>
        <v>70</v>
      </c>
      <c r="E231" t="s">
        <v>3</v>
      </c>
      <c r="F231" t="s">
        <v>170</v>
      </c>
      <c r="G231" t="s">
        <v>171</v>
      </c>
      <c r="H231" t="s">
        <v>168</v>
      </c>
      <c r="I231">
        <v>4</v>
      </c>
      <c r="J231">
        <v>0</v>
      </c>
      <c r="K231">
        <v>4</v>
      </c>
      <c r="O231">
        <f t="shared" si="114"/>
        <v>5839.76</v>
      </c>
      <c r="P231">
        <f t="shared" si="115"/>
        <v>0.32</v>
      </c>
      <c r="Q231">
        <f t="shared" si="116"/>
        <v>0</v>
      </c>
      <c r="R231">
        <f t="shared" si="117"/>
        <v>0</v>
      </c>
      <c r="S231">
        <f t="shared" si="118"/>
        <v>5839.44</v>
      </c>
      <c r="T231">
        <f t="shared" si="119"/>
        <v>0</v>
      </c>
      <c r="U231">
        <f t="shared" si="120"/>
        <v>8.8000000000000007</v>
      </c>
      <c r="V231">
        <f t="shared" si="121"/>
        <v>0</v>
      </c>
      <c r="W231">
        <f t="shared" si="122"/>
        <v>0</v>
      </c>
      <c r="X231">
        <f t="shared" si="123"/>
        <v>4087.61</v>
      </c>
      <c r="Y231">
        <f t="shared" si="124"/>
        <v>583.94000000000005</v>
      </c>
      <c r="AA231">
        <v>-1</v>
      </c>
      <c r="AB231">
        <f t="shared" si="125"/>
        <v>1459.94</v>
      </c>
      <c r="AC231">
        <f>ROUND(((ES231*2)),6)</f>
        <v>0.08</v>
      </c>
      <c r="AD231">
        <f>ROUND(((((ET231*2))-((EU231*2)))+AE231),6)</f>
        <v>0</v>
      </c>
      <c r="AE231">
        <f>ROUND(((EU231*2)),6)</f>
        <v>0</v>
      </c>
      <c r="AF231">
        <f>ROUND(((EV231*2)),6)</f>
        <v>1459.86</v>
      </c>
      <c r="AG231">
        <f t="shared" si="126"/>
        <v>0</v>
      </c>
      <c r="AH231">
        <f>((EW231*2))</f>
        <v>2.2000000000000002</v>
      </c>
      <c r="AI231">
        <f>((EX231*2))</f>
        <v>0</v>
      </c>
      <c r="AJ231">
        <f t="shared" si="127"/>
        <v>0</v>
      </c>
      <c r="AK231">
        <v>729.97</v>
      </c>
      <c r="AL231">
        <v>0.04</v>
      </c>
      <c r="AM231">
        <v>0</v>
      </c>
      <c r="AN231">
        <v>0</v>
      </c>
      <c r="AO231">
        <v>729.93</v>
      </c>
      <c r="AP231">
        <v>0</v>
      </c>
      <c r="AQ231">
        <v>1.1000000000000001</v>
      </c>
      <c r="AR231">
        <v>0</v>
      </c>
      <c r="AS231">
        <v>0</v>
      </c>
      <c r="AT231">
        <v>70</v>
      </c>
      <c r="AU231">
        <v>10</v>
      </c>
      <c r="AV231">
        <v>1</v>
      </c>
      <c r="AW231">
        <v>1</v>
      </c>
      <c r="AZ231">
        <v>1</v>
      </c>
      <c r="BA231">
        <v>1</v>
      </c>
      <c r="BB231">
        <v>1</v>
      </c>
      <c r="BC231">
        <v>1</v>
      </c>
      <c r="BD231" t="s">
        <v>3</v>
      </c>
      <c r="BE231" t="s">
        <v>3</v>
      </c>
      <c r="BF231" t="s">
        <v>3</v>
      </c>
      <c r="BG231" t="s">
        <v>3</v>
      </c>
      <c r="BH231">
        <v>0</v>
      </c>
      <c r="BI231">
        <v>4</v>
      </c>
      <c r="BJ231" t="s">
        <v>172</v>
      </c>
      <c r="BM231">
        <v>0</v>
      </c>
      <c r="BN231">
        <v>0</v>
      </c>
      <c r="BO231" t="s">
        <v>3</v>
      </c>
      <c r="BP231">
        <v>0</v>
      </c>
      <c r="BQ231">
        <v>1</v>
      </c>
      <c r="BR231">
        <v>0</v>
      </c>
      <c r="BS231">
        <v>1</v>
      </c>
      <c r="BT231">
        <v>1</v>
      </c>
      <c r="BU231">
        <v>1</v>
      </c>
      <c r="BV231">
        <v>1</v>
      </c>
      <c r="BW231">
        <v>1</v>
      </c>
      <c r="BX231">
        <v>1</v>
      </c>
      <c r="BY231" t="s">
        <v>3</v>
      </c>
      <c r="BZ231">
        <v>70</v>
      </c>
      <c r="CA231">
        <v>10</v>
      </c>
      <c r="CB231" t="s">
        <v>3</v>
      </c>
      <c r="CE231">
        <v>0</v>
      </c>
      <c r="CF231">
        <v>0</v>
      </c>
      <c r="CG231">
        <v>0</v>
      </c>
      <c r="CM231">
        <v>0</v>
      </c>
      <c r="CN231" t="s">
        <v>3</v>
      </c>
      <c r="CO231">
        <v>0</v>
      </c>
      <c r="CP231">
        <f t="shared" si="128"/>
        <v>5839.7599999999993</v>
      </c>
      <c r="CQ231">
        <f t="shared" si="129"/>
        <v>0.08</v>
      </c>
      <c r="CR231">
        <f>(((((ET231*2))*BB231-((EU231*2))*BS231)+AE231*BS231)*AV231)</f>
        <v>0</v>
      </c>
      <c r="CS231">
        <f t="shared" si="130"/>
        <v>0</v>
      </c>
      <c r="CT231">
        <f t="shared" si="131"/>
        <v>1459.86</v>
      </c>
      <c r="CU231">
        <f t="shared" si="132"/>
        <v>0</v>
      </c>
      <c r="CV231">
        <f t="shared" si="133"/>
        <v>2.2000000000000002</v>
      </c>
      <c r="CW231">
        <f t="shared" si="134"/>
        <v>0</v>
      </c>
      <c r="CX231">
        <f t="shared" si="135"/>
        <v>0</v>
      </c>
      <c r="CY231">
        <f t="shared" si="136"/>
        <v>4087.6079999999997</v>
      </c>
      <c r="CZ231">
        <f t="shared" si="137"/>
        <v>583.94399999999996</v>
      </c>
      <c r="DC231" t="s">
        <v>3</v>
      </c>
      <c r="DD231" t="s">
        <v>56</v>
      </c>
      <c r="DE231" t="s">
        <v>56</v>
      </c>
      <c r="DF231" t="s">
        <v>56</v>
      </c>
      <c r="DG231" t="s">
        <v>56</v>
      </c>
      <c r="DH231" t="s">
        <v>3</v>
      </c>
      <c r="DI231" t="s">
        <v>56</v>
      </c>
      <c r="DJ231" t="s">
        <v>56</v>
      </c>
      <c r="DK231" t="s">
        <v>3</v>
      </c>
      <c r="DL231" t="s">
        <v>3</v>
      </c>
      <c r="DM231" t="s">
        <v>3</v>
      </c>
      <c r="DN231">
        <v>0</v>
      </c>
      <c r="DO231">
        <v>0</v>
      </c>
      <c r="DP231">
        <v>1</v>
      </c>
      <c r="DQ231">
        <v>1</v>
      </c>
      <c r="DU231">
        <v>1013</v>
      </c>
      <c r="DV231" t="s">
        <v>168</v>
      </c>
      <c r="DW231" t="s">
        <v>168</v>
      </c>
      <c r="DX231">
        <v>1</v>
      </c>
      <c r="DZ231" t="s">
        <v>3</v>
      </c>
      <c r="EA231" t="s">
        <v>3</v>
      </c>
      <c r="EB231" t="s">
        <v>3</v>
      </c>
      <c r="EC231" t="s">
        <v>3</v>
      </c>
      <c r="EE231">
        <v>1441815344</v>
      </c>
      <c r="EF231">
        <v>1</v>
      </c>
      <c r="EG231" t="s">
        <v>20</v>
      </c>
      <c r="EH231">
        <v>0</v>
      </c>
      <c r="EI231" t="s">
        <v>3</v>
      </c>
      <c r="EJ231">
        <v>4</v>
      </c>
      <c r="EK231">
        <v>0</v>
      </c>
      <c r="EL231" t="s">
        <v>21</v>
      </c>
      <c r="EM231" t="s">
        <v>22</v>
      </c>
      <c r="EO231" t="s">
        <v>3</v>
      </c>
      <c r="EQ231">
        <v>1024</v>
      </c>
      <c r="ER231">
        <v>729.97</v>
      </c>
      <c r="ES231">
        <v>0.04</v>
      </c>
      <c r="ET231">
        <v>0</v>
      </c>
      <c r="EU231">
        <v>0</v>
      </c>
      <c r="EV231">
        <v>729.93</v>
      </c>
      <c r="EW231">
        <v>1.1000000000000001</v>
      </c>
      <c r="EX231">
        <v>0</v>
      </c>
      <c r="EY231">
        <v>0</v>
      </c>
      <c r="FQ231">
        <v>0</v>
      </c>
      <c r="FR231">
        <f t="shared" si="138"/>
        <v>0</v>
      </c>
      <c r="FS231">
        <v>0</v>
      </c>
      <c r="FX231">
        <v>70</v>
      </c>
      <c r="FY231">
        <v>10</v>
      </c>
      <c r="GA231" t="s">
        <v>3</v>
      </c>
      <c r="GD231">
        <v>0</v>
      </c>
      <c r="GF231">
        <v>-1196827880</v>
      </c>
      <c r="GG231">
        <v>2</v>
      </c>
      <c r="GH231">
        <v>1</v>
      </c>
      <c r="GI231">
        <v>-2</v>
      </c>
      <c r="GJ231">
        <v>0</v>
      </c>
      <c r="GK231">
        <f>ROUND(R231*(R12)/100,2)</f>
        <v>0</v>
      </c>
      <c r="GL231">
        <f t="shared" si="139"/>
        <v>0</v>
      </c>
      <c r="GM231">
        <f t="shared" si="140"/>
        <v>10511.31</v>
      </c>
      <c r="GN231">
        <f t="shared" si="141"/>
        <v>0</v>
      </c>
      <c r="GO231">
        <f t="shared" si="142"/>
        <v>0</v>
      </c>
      <c r="GP231">
        <f t="shared" si="143"/>
        <v>10511.31</v>
      </c>
      <c r="GR231">
        <v>0</v>
      </c>
      <c r="GS231">
        <v>3</v>
      </c>
      <c r="GT231">
        <v>0</v>
      </c>
      <c r="GU231" t="s">
        <v>3</v>
      </c>
      <c r="GV231">
        <f t="shared" si="144"/>
        <v>0</v>
      </c>
      <c r="GW231">
        <v>1</v>
      </c>
      <c r="GX231">
        <f t="shared" si="145"/>
        <v>0</v>
      </c>
      <c r="HA231">
        <v>0</v>
      </c>
      <c r="HB231">
        <v>0</v>
      </c>
      <c r="HC231">
        <f t="shared" si="146"/>
        <v>0</v>
      </c>
      <c r="HE231" t="s">
        <v>3</v>
      </c>
      <c r="HF231" t="s">
        <v>3</v>
      </c>
      <c r="HM231" t="s">
        <v>3</v>
      </c>
      <c r="HN231" t="s">
        <v>3</v>
      </c>
      <c r="HO231" t="s">
        <v>3</v>
      </c>
      <c r="HP231" t="s">
        <v>3</v>
      </c>
      <c r="HQ231" t="s">
        <v>3</v>
      </c>
      <c r="IK231">
        <v>0</v>
      </c>
    </row>
    <row r="232" spans="1:245" x14ac:dyDescent="0.2">
      <c r="A232">
        <v>17</v>
      </c>
      <c r="B232">
        <v>1</v>
      </c>
      <c r="D232">
        <f>ROW(EtalonRes!A72)</f>
        <v>72</v>
      </c>
      <c r="E232" t="s">
        <v>173</v>
      </c>
      <c r="F232" t="s">
        <v>174</v>
      </c>
      <c r="G232" t="s">
        <v>175</v>
      </c>
      <c r="H232" t="s">
        <v>168</v>
      </c>
      <c r="I232">
        <v>4</v>
      </c>
      <c r="J232">
        <v>0</v>
      </c>
      <c r="K232">
        <v>4</v>
      </c>
      <c r="O232">
        <f t="shared" si="114"/>
        <v>12634.72</v>
      </c>
      <c r="P232">
        <f t="shared" si="115"/>
        <v>0.24</v>
      </c>
      <c r="Q232">
        <f t="shared" si="116"/>
        <v>0</v>
      </c>
      <c r="R232">
        <f t="shared" si="117"/>
        <v>0</v>
      </c>
      <c r="S232">
        <f t="shared" si="118"/>
        <v>12634.48</v>
      </c>
      <c r="T232">
        <f t="shared" si="119"/>
        <v>0</v>
      </c>
      <c r="U232">
        <f t="shared" si="120"/>
        <v>19.04</v>
      </c>
      <c r="V232">
        <f t="shared" si="121"/>
        <v>0</v>
      </c>
      <c r="W232">
        <f t="shared" si="122"/>
        <v>0</v>
      </c>
      <c r="X232">
        <f t="shared" si="123"/>
        <v>8844.14</v>
      </c>
      <c r="Y232">
        <f t="shared" si="124"/>
        <v>1263.45</v>
      </c>
      <c r="AA232">
        <v>1472364219</v>
      </c>
      <c r="AB232">
        <f t="shared" si="125"/>
        <v>3158.68</v>
      </c>
      <c r="AC232">
        <f>ROUND(((ES232*2)),6)</f>
        <v>0.06</v>
      </c>
      <c r="AD232">
        <f>ROUND(((((ET232*2))-((EU232*2)))+AE232),6)</f>
        <v>0</v>
      </c>
      <c r="AE232">
        <f>ROUND(((EU232*2)),6)</f>
        <v>0</v>
      </c>
      <c r="AF232">
        <f>ROUND(((EV232*2)),6)</f>
        <v>3158.62</v>
      </c>
      <c r="AG232">
        <f t="shared" si="126"/>
        <v>0</v>
      </c>
      <c r="AH232">
        <f>((EW232*2))</f>
        <v>4.76</v>
      </c>
      <c r="AI232">
        <f>((EX232*2))</f>
        <v>0</v>
      </c>
      <c r="AJ232">
        <f t="shared" si="127"/>
        <v>0</v>
      </c>
      <c r="AK232">
        <v>1579.34</v>
      </c>
      <c r="AL232">
        <v>0.03</v>
      </c>
      <c r="AM232">
        <v>0</v>
      </c>
      <c r="AN232">
        <v>0</v>
      </c>
      <c r="AO232">
        <v>1579.31</v>
      </c>
      <c r="AP232">
        <v>0</v>
      </c>
      <c r="AQ232">
        <v>2.38</v>
      </c>
      <c r="AR232">
        <v>0</v>
      </c>
      <c r="AS232">
        <v>0</v>
      </c>
      <c r="AT232">
        <v>70</v>
      </c>
      <c r="AU232">
        <v>10</v>
      </c>
      <c r="AV232">
        <v>1</v>
      </c>
      <c r="AW232">
        <v>1</v>
      </c>
      <c r="AZ232">
        <v>1</v>
      </c>
      <c r="BA232">
        <v>1</v>
      </c>
      <c r="BB232">
        <v>1</v>
      </c>
      <c r="BC232">
        <v>1</v>
      </c>
      <c r="BD232" t="s">
        <v>3</v>
      </c>
      <c r="BE232" t="s">
        <v>3</v>
      </c>
      <c r="BF232" t="s">
        <v>3</v>
      </c>
      <c r="BG232" t="s">
        <v>3</v>
      </c>
      <c r="BH232">
        <v>0</v>
      </c>
      <c r="BI232">
        <v>4</v>
      </c>
      <c r="BJ232" t="s">
        <v>176</v>
      </c>
      <c r="BM232">
        <v>0</v>
      </c>
      <c r="BN232">
        <v>0</v>
      </c>
      <c r="BO232" t="s">
        <v>3</v>
      </c>
      <c r="BP232">
        <v>0</v>
      </c>
      <c r="BQ232">
        <v>1</v>
      </c>
      <c r="BR232">
        <v>0</v>
      </c>
      <c r="BS232">
        <v>1</v>
      </c>
      <c r="BT232">
        <v>1</v>
      </c>
      <c r="BU232">
        <v>1</v>
      </c>
      <c r="BV232">
        <v>1</v>
      </c>
      <c r="BW232">
        <v>1</v>
      </c>
      <c r="BX232">
        <v>1</v>
      </c>
      <c r="BY232" t="s">
        <v>3</v>
      </c>
      <c r="BZ232">
        <v>70</v>
      </c>
      <c r="CA232">
        <v>10</v>
      </c>
      <c r="CB232" t="s">
        <v>3</v>
      </c>
      <c r="CE232">
        <v>0</v>
      </c>
      <c r="CF232">
        <v>0</v>
      </c>
      <c r="CG232">
        <v>0</v>
      </c>
      <c r="CM232">
        <v>0</v>
      </c>
      <c r="CN232" t="s">
        <v>3</v>
      </c>
      <c r="CO232">
        <v>0</v>
      </c>
      <c r="CP232">
        <f t="shared" si="128"/>
        <v>12634.72</v>
      </c>
      <c r="CQ232">
        <f t="shared" si="129"/>
        <v>0.06</v>
      </c>
      <c r="CR232">
        <f>(((((ET232*2))*BB232-((EU232*2))*BS232)+AE232*BS232)*AV232)</f>
        <v>0</v>
      </c>
      <c r="CS232">
        <f t="shared" si="130"/>
        <v>0</v>
      </c>
      <c r="CT232">
        <f t="shared" si="131"/>
        <v>3158.62</v>
      </c>
      <c r="CU232">
        <f t="shared" si="132"/>
        <v>0</v>
      </c>
      <c r="CV232">
        <f t="shared" si="133"/>
        <v>4.76</v>
      </c>
      <c r="CW232">
        <f t="shared" si="134"/>
        <v>0</v>
      </c>
      <c r="CX232">
        <f t="shared" si="135"/>
        <v>0</v>
      </c>
      <c r="CY232">
        <f t="shared" si="136"/>
        <v>8844.1360000000004</v>
      </c>
      <c r="CZ232">
        <f t="shared" si="137"/>
        <v>1263.4479999999999</v>
      </c>
      <c r="DC232" t="s">
        <v>3</v>
      </c>
      <c r="DD232" t="s">
        <v>56</v>
      </c>
      <c r="DE232" t="s">
        <v>56</v>
      </c>
      <c r="DF232" t="s">
        <v>56</v>
      </c>
      <c r="DG232" t="s">
        <v>56</v>
      </c>
      <c r="DH232" t="s">
        <v>3</v>
      </c>
      <c r="DI232" t="s">
        <v>56</v>
      </c>
      <c r="DJ232" t="s">
        <v>56</v>
      </c>
      <c r="DK232" t="s">
        <v>3</v>
      </c>
      <c r="DL232" t="s">
        <v>3</v>
      </c>
      <c r="DM232" t="s">
        <v>3</v>
      </c>
      <c r="DN232">
        <v>0</v>
      </c>
      <c r="DO232">
        <v>0</v>
      </c>
      <c r="DP232">
        <v>1</v>
      </c>
      <c r="DQ232">
        <v>1</v>
      </c>
      <c r="DU232">
        <v>1013</v>
      </c>
      <c r="DV232" t="s">
        <v>168</v>
      </c>
      <c r="DW232" t="s">
        <v>168</v>
      </c>
      <c r="DX232">
        <v>1</v>
      </c>
      <c r="DZ232" t="s">
        <v>3</v>
      </c>
      <c r="EA232" t="s">
        <v>3</v>
      </c>
      <c r="EB232" t="s">
        <v>3</v>
      </c>
      <c r="EC232" t="s">
        <v>3</v>
      </c>
      <c r="EE232">
        <v>1441815344</v>
      </c>
      <c r="EF232">
        <v>1</v>
      </c>
      <c r="EG232" t="s">
        <v>20</v>
      </c>
      <c r="EH232">
        <v>0</v>
      </c>
      <c r="EI232" t="s">
        <v>3</v>
      </c>
      <c r="EJ232">
        <v>4</v>
      </c>
      <c r="EK232">
        <v>0</v>
      </c>
      <c r="EL232" t="s">
        <v>21</v>
      </c>
      <c r="EM232" t="s">
        <v>22</v>
      </c>
      <c r="EO232" t="s">
        <v>3</v>
      </c>
      <c r="EQ232">
        <v>0</v>
      </c>
      <c r="ER232">
        <v>1579.34</v>
      </c>
      <c r="ES232">
        <v>0.03</v>
      </c>
      <c r="ET232">
        <v>0</v>
      </c>
      <c r="EU232">
        <v>0</v>
      </c>
      <c r="EV232">
        <v>1579.31</v>
      </c>
      <c r="EW232">
        <v>2.38</v>
      </c>
      <c r="EX232">
        <v>0</v>
      </c>
      <c r="EY232">
        <v>0</v>
      </c>
      <c r="FQ232">
        <v>0</v>
      </c>
      <c r="FR232">
        <f t="shared" si="138"/>
        <v>0</v>
      </c>
      <c r="FS232">
        <v>0</v>
      </c>
      <c r="FX232">
        <v>70</v>
      </c>
      <c r="FY232">
        <v>10</v>
      </c>
      <c r="GA232" t="s">
        <v>3</v>
      </c>
      <c r="GD232">
        <v>0</v>
      </c>
      <c r="GF232">
        <v>1520162509</v>
      </c>
      <c r="GG232">
        <v>2</v>
      </c>
      <c r="GH232">
        <v>1</v>
      </c>
      <c r="GI232">
        <v>-2</v>
      </c>
      <c r="GJ232">
        <v>0</v>
      </c>
      <c r="GK232">
        <f>ROUND(R232*(R12)/100,2)</f>
        <v>0</v>
      </c>
      <c r="GL232">
        <f t="shared" si="139"/>
        <v>0</v>
      </c>
      <c r="GM232">
        <f t="shared" si="140"/>
        <v>22742.31</v>
      </c>
      <c r="GN232">
        <f t="shared" si="141"/>
        <v>0</v>
      </c>
      <c r="GO232">
        <f t="shared" si="142"/>
        <v>0</v>
      </c>
      <c r="GP232">
        <f t="shared" si="143"/>
        <v>22742.31</v>
      </c>
      <c r="GR232">
        <v>0</v>
      </c>
      <c r="GS232">
        <v>3</v>
      </c>
      <c r="GT232">
        <v>0</v>
      </c>
      <c r="GU232" t="s">
        <v>3</v>
      </c>
      <c r="GV232">
        <f t="shared" si="144"/>
        <v>0</v>
      </c>
      <c r="GW232">
        <v>1</v>
      </c>
      <c r="GX232">
        <f t="shared" si="145"/>
        <v>0</v>
      </c>
      <c r="HA232">
        <v>0</v>
      </c>
      <c r="HB232">
        <v>0</v>
      </c>
      <c r="HC232">
        <f t="shared" si="146"/>
        <v>0</v>
      </c>
      <c r="HE232" t="s">
        <v>3</v>
      </c>
      <c r="HF232" t="s">
        <v>3</v>
      </c>
      <c r="HM232" t="s">
        <v>3</v>
      </c>
      <c r="HN232" t="s">
        <v>3</v>
      </c>
      <c r="HO232" t="s">
        <v>3</v>
      </c>
      <c r="HP232" t="s">
        <v>3</v>
      </c>
      <c r="HQ232" t="s">
        <v>3</v>
      </c>
      <c r="IK232">
        <v>0</v>
      </c>
    </row>
    <row r="233" spans="1:245" x14ac:dyDescent="0.2">
      <c r="A233">
        <v>17</v>
      </c>
      <c r="B233">
        <v>1</v>
      </c>
      <c r="D233">
        <f>ROW(EtalonRes!A75)</f>
        <v>75</v>
      </c>
      <c r="E233" t="s">
        <v>3</v>
      </c>
      <c r="F233" t="s">
        <v>177</v>
      </c>
      <c r="G233" t="s">
        <v>178</v>
      </c>
      <c r="H233" t="s">
        <v>168</v>
      </c>
      <c r="I233">
        <v>4</v>
      </c>
      <c r="J233">
        <v>0</v>
      </c>
      <c r="K233">
        <v>4</v>
      </c>
      <c r="O233">
        <f t="shared" si="114"/>
        <v>14609.8</v>
      </c>
      <c r="P233">
        <f t="shared" si="115"/>
        <v>11.16</v>
      </c>
      <c r="Q233">
        <f t="shared" si="116"/>
        <v>0</v>
      </c>
      <c r="R233">
        <f t="shared" si="117"/>
        <v>0</v>
      </c>
      <c r="S233">
        <f t="shared" si="118"/>
        <v>14598.64</v>
      </c>
      <c r="T233">
        <f t="shared" si="119"/>
        <v>0</v>
      </c>
      <c r="U233">
        <f t="shared" si="120"/>
        <v>22</v>
      </c>
      <c r="V233">
        <f t="shared" si="121"/>
        <v>0</v>
      </c>
      <c r="W233">
        <f t="shared" si="122"/>
        <v>0</v>
      </c>
      <c r="X233">
        <f t="shared" si="123"/>
        <v>10219.049999999999</v>
      </c>
      <c r="Y233">
        <f t="shared" si="124"/>
        <v>1459.86</v>
      </c>
      <c r="AA233">
        <v>-1</v>
      </c>
      <c r="AB233">
        <f t="shared" si="125"/>
        <v>3652.45</v>
      </c>
      <c r="AC233">
        <f>ROUND((ES233),6)</f>
        <v>2.79</v>
      </c>
      <c r="AD233">
        <f>ROUND((((ET233)-(EU233))+AE233),6)</f>
        <v>0</v>
      </c>
      <c r="AE233">
        <f>ROUND((EU233),6)</f>
        <v>0</v>
      </c>
      <c r="AF233">
        <f>ROUND((EV233),6)</f>
        <v>3649.66</v>
      </c>
      <c r="AG233">
        <f t="shared" si="126"/>
        <v>0</v>
      </c>
      <c r="AH233">
        <f>(EW233)</f>
        <v>5.5</v>
      </c>
      <c r="AI233">
        <f>(EX233)</f>
        <v>0</v>
      </c>
      <c r="AJ233">
        <f t="shared" si="127"/>
        <v>0</v>
      </c>
      <c r="AK233">
        <v>3652.45</v>
      </c>
      <c r="AL233">
        <v>2.79</v>
      </c>
      <c r="AM233">
        <v>0</v>
      </c>
      <c r="AN233">
        <v>0</v>
      </c>
      <c r="AO233">
        <v>3649.66</v>
      </c>
      <c r="AP233">
        <v>0</v>
      </c>
      <c r="AQ233">
        <v>5.5</v>
      </c>
      <c r="AR233">
        <v>0</v>
      </c>
      <c r="AS233">
        <v>0</v>
      </c>
      <c r="AT233">
        <v>70</v>
      </c>
      <c r="AU233">
        <v>10</v>
      </c>
      <c r="AV233">
        <v>1</v>
      </c>
      <c r="AW233">
        <v>1</v>
      </c>
      <c r="AZ233">
        <v>1</v>
      </c>
      <c r="BA233">
        <v>1</v>
      </c>
      <c r="BB233">
        <v>1</v>
      </c>
      <c r="BC233">
        <v>1</v>
      </c>
      <c r="BD233" t="s">
        <v>3</v>
      </c>
      <c r="BE233" t="s">
        <v>3</v>
      </c>
      <c r="BF233" t="s">
        <v>3</v>
      </c>
      <c r="BG233" t="s">
        <v>3</v>
      </c>
      <c r="BH233">
        <v>0</v>
      </c>
      <c r="BI233">
        <v>4</v>
      </c>
      <c r="BJ233" t="s">
        <v>179</v>
      </c>
      <c r="BM233">
        <v>0</v>
      </c>
      <c r="BN233">
        <v>0</v>
      </c>
      <c r="BO233" t="s">
        <v>3</v>
      </c>
      <c r="BP233">
        <v>0</v>
      </c>
      <c r="BQ233">
        <v>1</v>
      </c>
      <c r="BR233">
        <v>0</v>
      </c>
      <c r="BS233">
        <v>1</v>
      </c>
      <c r="BT233">
        <v>1</v>
      </c>
      <c r="BU233">
        <v>1</v>
      </c>
      <c r="BV233">
        <v>1</v>
      </c>
      <c r="BW233">
        <v>1</v>
      </c>
      <c r="BX233">
        <v>1</v>
      </c>
      <c r="BY233" t="s">
        <v>3</v>
      </c>
      <c r="BZ233">
        <v>70</v>
      </c>
      <c r="CA233">
        <v>10</v>
      </c>
      <c r="CB233" t="s">
        <v>3</v>
      </c>
      <c r="CE233">
        <v>0</v>
      </c>
      <c r="CF233">
        <v>0</v>
      </c>
      <c r="CG233">
        <v>0</v>
      </c>
      <c r="CM233">
        <v>0</v>
      </c>
      <c r="CN233" t="s">
        <v>3</v>
      </c>
      <c r="CO233">
        <v>0</v>
      </c>
      <c r="CP233">
        <f t="shared" si="128"/>
        <v>14609.8</v>
      </c>
      <c r="CQ233">
        <f t="shared" si="129"/>
        <v>2.79</v>
      </c>
      <c r="CR233">
        <f>((((ET233)*BB233-(EU233)*BS233)+AE233*BS233)*AV233)</f>
        <v>0</v>
      </c>
      <c r="CS233">
        <f t="shared" si="130"/>
        <v>0</v>
      </c>
      <c r="CT233">
        <f t="shared" si="131"/>
        <v>3649.66</v>
      </c>
      <c r="CU233">
        <f t="shared" si="132"/>
        <v>0</v>
      </c>
      <c r="CV233">
        <f t="shared" si="133"/>
        <v>5.5</v>
      </c>
      <c r="CW233">
        <f t="shared" si="134"/>
        <v>0</v>
      </c>
      <c r="CX233">
        <f t="shared" si="135"/>
        <v>0</v>
      </c>
      <c r="CY233">
        <f t="shared" si="136"/>
        <v>10219.047999999999</v>
      </c>
      <c r="CZ233">
        <f t="shared" si="137"/>
        <v>1459.864</v>
      </c>
      <c r="DC233" t="s">
        <v>3</v>
      </c>
      <c r="DD233" t="s">
        <v>3</v>
      </c>
      <c r="DE233" t="s">
        <v>3</v>
      </c>
      <c r="DF233" t="s">
        <v>3</v>
      </c>
      <c r="DG233" t="s">
        <v>3</v>
      </c>
      <c r="DH233" t="s">
        <v>3</v>
      </c>
      <c r="DI233" t="s">
        <v>3</v>
      </c>
      <c r="DJ233" t="s">
        <v>3</v>
      </c>
      <c r="DK233" t="s">
        <v>3</v>
      </c>
      <c r="DL233" t="s">
        <v>3</v>
      </c>
      <c r="DM233" t="s">
        <v>3</v>
      </c>
      <c r="DN233">
        <v>0</v>
      </c>
      <c r="DO233">
        <v>0</v>
      </c>
      <c r="DP233">
        <v>1</v>
      </c>
      <c r="DQ233">
        <v>1</v>
      </c>
      <c r="DU233">
        <v>1013</v>
      </c>
      <c r="DV233" t="s">
        <v>168</v>
      </c>
      <c r="DW233" t="s">
        <v>168</v>
      </c>
      <c r="DX233">
        <v>1</v>
      </c>
      <c r="DZ233" t="s">
        <v>3</v>
      </c>
      <c r="EA233" t="s">
        <v>3</v>
      </c>
      <c r="EB233" t="s">
        <v>3</v>
      </c>
      <c r="EC233" t="s">
        <v>3</v>
      </c>
      <c r="EE233">
        <v>1441815344</v>
      </c>
      <c r="EF233">
        <v>1</v>
      </c>
      <c r="EG233" t="s">
        <v>20</v>
      </c>
      <c r="EH233">
        <v>0</v>
      </c>
      <c r="EI233" t="s">
        <v>3</v>
      </c>
      <c r="EJ233">
        <v>4</v>
      </c>
      <c r="EK233">
        <v>0</v>
      </c>
      <c r="EL233" t="s">
        <v>21</v>
      </c>
      <c r="EM233" t="s">
        <v>22</v>
      </c>
      <c r="EO233" t="s">
        <v>3</v>
      </c>
      <c r="EQ233">
        <v>1311744</v>
      </c>
      <c r="ER233">
        <v>3652.45</v>
      </c>
      <c r="ES233">
        <v>2.79</v>
      </c>
      <c r="ET233">
        <v>0</v>
      </c>
      <c r="EU233">
        <v>0</v>
      </c>
      <c r="EV233">
        <v>3649.66</v>
      </c>
      <c r="EW233">
        <v>5.5</v>
      </c>
      <c r="EX233">
        <v>0</v>
      </c>
      <c r="EY233">
        <v>0</v>
      </c>
      <c r="FQ233">
        <v>0</v>
      </c>
      <c r="FR233">
        <f t="shared" si="138"/>
        <v>0</v>
      </c>
      <c r="FS233">
        <v>0</v>
      </c>
      <c r="FX233">
        <v>70</v>
      </c>
      <c r="FY233">
        <v>10</v>
      </c>
      <c r="GA233" t="s">
        <v>3</v>
      </c>
      <c r="GD233">
        <v>0</v>
      </c>
      <c r="GF233">
        <v>-1346466462</v>
      </c>
      <c r="GG233">
        <v>2</v>
      </c>
      <c r="GH233">
        <v>1</v>
      </c>
      <c r="GI233">
        <v>-2</v>
      </c>
      <c r="GJ233">
        <v>0</v>
      </c>
      <c r="GK233">
        <f>ROUND(R233*(R12)/100,2)</f>
        <v>0</v>
      </c>
      <c r="GL233">
        <f t="shared" si="139"/>
        <v>0</v>
      </c>
      <c r="GM233">
        <f t="shared" si="140"/>
        <v>26288.71</v>
      </c>
      <c r="GN233">
        <f t="shared" si="141"/>
        <v>0</v>
      </c>
      <c r="GO233">
        <f t="shared" si="142"/>
        <v>0</v>
      </c>
      <c r="GP233">
        <f t="shared" si="143"/>
        <v>26288.71</v>
      </c>
      <c r="GR233">
        <v>0</v>
      </c>
      <c r="GS233">
        <v>3</v>
      </c>
      <c r="GT233">
        <v>0</v>
      </c>
      <c r="GU233" t="s">
        <v>3</v>
      </c>
      <c r="GV233">
        <f t="shared" si="144"/>
        <v>0</v>
      </c>
      <c r="GW233">
        <v>1</v>
      </c>
      <c r="GX233">
        <f t="shared" si="145"/>
        <v>0</v>
      </c>
      <c r="HA233">
        <v>0</v>
      </c>
      <c r="HB233">
        <v>0</v>
      </c>
      <c r="HC233">
        <f t="shared" si="146"/>
        <v>0</v>
      </c>
      <c r="HE233" t="s">
        <v>3</v>
      </c>
      <c r="HF233" t="s">
        <v>3</v>
      </c>
      <c r="HM233" t="s">
        <v>3</v>
      </c>
      <c r="HN233" t="s">
        <v>3</v>
      </c>
      <c r="HO233" t="s">
        <v>3</v>
      </c>
      <c r="HP233" t="s">
        <v>3</v>
      </c>
      <c r="HQ233" t="s">
        <v>3</v>
      </c>
      <c r="IK233">
        <v>0</v>
      </c>
    </row>
    <row r="234" spans="1:245" x14ac:dyDescent="0.2">
      <c r="A234">
        <v>17</v>
      </c>
      <c r="B234">
        <v>1</v>
      </c>
      <c r="D234">
        <f>ROW(EtalonRes!A81)</f>
        <v>81</v>
      </c>
      <c r="E234" t="s">
        <v>3</v>
      </c>
      <c r="F234" t="s">
        <v>180</v>
      </c>
      <c r="G234" t="s">
        <v>181</v>
      </c>
      <c r="H234" t="s">
        <v>35</v>
      </c>
      <c r="I234">
        <v>4</v>
      </c>
      <c r="J234">
        <v>0</v>
      </c>
      <c r="K234">
        <v>4</v>
      </c>
      <c r="O234">
        <f t="shared" si="114"/>
        <v>33764.239999999998</v>
      </c>
      <c r="P234">
        <f t="shared" si="115"/>
        <v>585.52</v>
      </c>
      <c r="Q234">
        <f t="shared" si="116"/>
        <v>0</v>
      </c>
      <c r="R234">
        <f t="shared" si="117"/>
        <v>0</v>
      </c>
      <c r="S234">
        <f t="shared" si="118"/>
        <v>33178.720000000001</v>
      </c>
      <c r="T234">
        <f t="shared" si="119"/>
        <v>0</v>
      </c>
      <c r="U234">
        <f t="shared" si="120"/>
        <v>50</v>
      </c>
      <c r="V234">
        <f t="shared" si="121"/>
        <v>0</v>
      </c>
      <c r="W234">
        <f t="shared" si="122"/>
        <v>0</v>
      </c>
      <c r="X234">
        <f t="shared" si="123"/>
        <v>23225.1</v>
      </c>
      <c r="Y234">
        <f t="shared" si="124"/>
        <v>3317.87</v>
      </c>
      <c r="AA234">
        <v>-1</v>
      </c>
      <c r="AB234">
        <f t="shared" si="125"/>
        <v>8441.06</v>
      </c>
      <c r="AC234">
        <f>ROUND((ES234),6)</f>
        <v>146.38</v>
      </c>
      <c r="AD234">
        <f>ROUND((((ET234)-(EU234))+AE234),6)</f>
        <v>0</v>
      </c>
      <c r="AE234">
        <f>ROUND((EU234),6)</f>
        <v>0</v>
      </c>
      <c r="AF234">
        <f>ROUND((EV234),6)</f>
        <v>8294.68</v>
      </c>
      <c r="AG234">
        <f t="shared" si="126"/>
        <v>0</v>
      </c>
      <c r="AH234">
        <f>(EW234)</f>
        <v>12.5</v>
      </c>
      <c r="AI234">
        <f>(EX234)</f>
        <v>0</v>
      </c>
      <c r="AJ234">
        <f t="shared" si="127"/>
        <v>0</v>
      </c>
      <c r="AK234">
        <v>8441.06</v>
      </c>
      <c r="AL234">
        <v>146.38</v>
      </c>
      <c r="AM234">
        <v>0</v>
      </c>
      <c r="AN234">
        <v>0</v>
      </c>
      <c r="AO234">
        <v>8294.68</v>
      </c>
      <c r="AP234">
        <v>0</v>
      </c>
      <c r="AQ234">
        <v>12.5</v>
      </c>
      <c r="AR234">
        <v>0</v>
      </c>
      <c r="AS234">
        <v>0</v>
      </c>
      <c r="AT234">
        <v>70</v>
      </c>
      <c r="AU234">
        <v>10</v>
      </c>
      <c r="AV234">
        <v>1</v>
      </c>
      <c r="AW234">
        <v>1</v>
      </c>
      <c r="AZ234">
        <v>1</v>
      </c>
      <c r="BA234">
        <v>1</v>
      </c>
      <c r="BB234">
        <v>1</v>
      </c>
      <c r="BC234">
        <v>1</v>
      </c>
      <c r="BD234" t="s">
        <v>3</v>
      </c>
      <c r="BE234" t="s">
        <v>3</v>
      </c>
      <c r="BF234" t="s">
        <v>3</v>
      </c>
      <c r="BG234" t="s">
        <v>3</v>
      </c>
      <c r="BH234">
        <v>0</v>
      </c>
      <c r="BI234">
        <v>4</v>
      </c>
      <c r="BJ234" t="s">
        <v>182</v>
      </c>
      <c r="BM234">
        <v>0</v>
      </c>
      <c r="BN234">
        <v>0</v>
      </c>
      <c r="BO234" t="s">
        <v>3</v>
      </c>
      <c r="BP234">
        <v>0</v>
      </c>
      <c r="BQ234">
        <v>1</v>
      </c>
      <c r="BR234">
        <v>0</v>
      </c>
      <c r="BS234">
        <v>1</v>
      </c>
      <c r="BT234">
        <v>1</v>
      </c>
      <c r="BU234">
        <v>1</v>
      </c>
      <c r="BV234">
        <v>1</v>
      </c>
      <c r="BW234">
        <v>1</v>
      </c>
      <c r="BX234">
        <v>1</v>
      </c>
      <c r="BY234" t="s">
        <v>3</v>
      </c>
      <c r="BZ234">
        <v>70</v>
      </c>
      <c r="CA234">
        <v>10</v>
      </c>
      <c r="CB234" t="s">
        <v>3</v>
      </c>
      <c r="CE234">
        <v>0</v>
      </c>
      <c r="CF234">
        <v>0</v>
      </c>
      <c r="CG234">
        <v>0</v>
      </c>
      <c r="CM234">
        <v>0</v>
      </c>
      <c r="CN234" t="s">
        <v>3</v>
      </c>
      <c r="CO234">
        <v>0</v>
      </c>
      <c r="CP234">
        <f t="shared" si="128"/>
        <v>33764.239999999998</v>
      </c>
      <c r="CQ234">
        <f t="shared" si="129"/>
        <v>146.38</v>
      </c>
      <c r="CR234">
        <f>((((ET234)*BB234-(EU234)*BS234)+AE234*BS234)*AV234)</f>
        <v>0</v>
      </c>
      <c r="CS234">
        <f t="shared" si="130"/>
        <v>0</v>
      </c>
      <c r="CT234">
        <f t="shared" si="131"/>
        <v>8294.68</v>
      </c>
      <c r="CU234">
        <f t="shared" si="132"/>
        <v>0</v>
      </c>
      <c r="CV234">
        <f t="shared" si="133"/>
        <v>12.5</v>
      </c>
      <c r="CW234">
        <f t="shared" si="134"/>
        <v>0</v>
      </c>
      <c r="CX234">
        <f t="shared" si="135"/>
        <v>0</v>
      </c>
      <c r="CY234">
        <f t="shared" si="136"/>
        <v>23225.103999999999</v>
      </c>
      <c r="CZ234">
        <f t="shared" si="137"/>
        <v>3317.8720000000003</v>
      </c>
      <c r="DC234" t="s">
        <v>3</v>
      </c>
      <c r="DD234" t="s">
        <v>3</v>
      </c>
      <c r="DE234" t="s">
        <v>3</v>
      </c>
      <c r="DF234" t="s">
        <v>3</v>
      </c>
      <c r="DG234" t="s">
        <v>3</v>
      </c>
      <c r="DH234" t="s">
        <v>3</v>
      </c>
      <c r="DI234" t="s">
        <v>3</v>
      </c>
      <c r="DJ234" t="s">
        <v>3</v>
      </c>
      <c r="DK234" t="s">
        <v>3</v>
      </c>
      <c r="DL234" t="s">
        <v>3</v>
      </c>
      <c r="DM234" t="s">
        <v>3</v>
      </c>
      <c r="DN234">
        <v>0</v>
      </c>
      <c r="DO234">
        <v>0</v>
      </c>
      <c r="DP234">
        <v>1</v>
      </c>
      <c r="DQ234">
        <v>1</v>
      </c>
      <c r="DU234">
        <v>16987630</v>
      </c>
      <c r="DV234" t="s">
        <v>35</v>
      </c>
      <c r="DW234" t="s">
        <v>35</v>
      </c>
      <c r="DX234">
        <v>1</v>
      </c>
      <c r="DZ234" t="s">
        <v>3</v>
      </c>
      <c r="EA234" t="s">
        <v>3</v>
      </c>
      <c r="EB234" t="s">
        <v>3</v>
      </c>
      <c r="EC234" t="s">
        <v>3</v>
      </c>
      <c r="EE234">
        <v>1441815344</v>
      </c>
      <c r="EF234">
        <v>1</v>
      </c>
      <c r="EG234" t="s">
        <v>20</v>
      </c>
      <c r="EH234">
        <v>0</v>
      </c>
      <c r="EI234" t="s">
        <v>3</v>
      </c>
      <c r="EJ234">
        <v>4</v>
      </c>
      <c r="EK234">
        <v>0</v>
      </c>
      <c r="EL234" t="s">
        <v>21</v>
      </c>
      <c r="EM234" t="s">
        <v>22</v>
      </c>
      <c r="EO234" t="s">
        <v>3</v>
      </c>
      <c r="EQ234">
        <v>1024</v>
      </c>
      <c r="ER234">
        <v>8441.06</v>
      </c>
      <c r="ES234">
        <v>146.38</v>
      </c>
      <c r="ET234">
        <v>0</v>
      </c>
      <c r="EU234">
        <v>0</v>
      </c>
      <c r="EV234">
        <v>8294.68</v>
      </c>
      <c r="EW234">
        <v>12.5</v>
      </c>
      <c r="EX234">
        <v>0</v>
      </c>
      <c r="EY234">
        <v>0</v>
      </c>
      <c r="FQ234">
        <v>0</v>
      </c>
      <c r="FR234">
        <f t="shared" si="138"/>
        <v>0</v>
      </c>
      <c r="FS234">
        <v>0</v>
      </c>
      <c r="FX234">
        <v>70</v>
      </c>
      <c r="FY234">
        <v>10</v>
      </c>
      <c r="GA234" t="s">
        <v>3</v>
      </c>
      <c r="GD234">
        <v>0</v>
      </c>
      <c r="GF234">
        <v>-2143264195</v>
      </c>
      <c r="GG234">
        <v>2</v>
      </c>
      <c r="GH234">
        <v>1</v>
      </c>
      <c r="GI234">
        <v>-2</v>
      </c>
      <c r="GJ234">
        <v>0</v>
      </c>
      <c r="GK234">
        <f>ROUND(R234*(R12)/100,2)</f>
        <v>0</v>
      </c>
      <c r="GL234">
        <f t="shared" si="139"/>
        <v>0</v>
      </c>
      <c r="GM234">
        <f t="shared" si="140"/>
        <v>60307.21</v>
      </c>
      <c r="GN234">
        <f t="shared" si="141"/>
        <v>0</v>
      </c>
      <c r="GO234">
        <f t="shared" si="142"/>
        <v>0</v>
      </c>
      <c r="GP234">
        <f t="shared" si="143"/>
        <v>60307.21</v>
      </c>
      <c r="GR234">
        <v>0</v>
      </c>
      <c r="GS234">
        <v>3</v>
      </c>
      <c r="GT234">
        <v>0</v>
      </c>
      <c r="GU234" t="s">
        <v>3</v>
      </c>
      <c r="GV234">
        <f t="shared" si="144"/>
        <v>0</v>
      </c>
      <c r="GW234">
        <v>1</v>
      </c>
      <c r="GX234">
        <f t="shared" si="145"/>
        <v>0</v>
      </c>
      <c r="HA234">
        <v>0</v>
      </c>
      <c r="HB234">
        <v>0</v>
      </c>
      <c r="HC234">
        <f t="shared" si="146"/>
        <v>0</v>
      </c>
      <c r="HE234" t="s">
        <v>3</v>
      </c>
      <c r="HF234" t="s">
        <v>3</v>
      </c>
      <c r="HM234" t="s">
        <v>3</v>
      </c>
      <c r="HN234" t="s">
        <v>3</v>
      </c>
      <c r="HO234" t="s">
        <v>3</v>
      </c>
      <c r="HP234" t="s">
        <v>3</v>
      </c>
      <c r="HQ234" t="s">
        <v>3</v>
      </c>
      <c r="IK234">
        <v>0</v>
      </c>
    </row>
    <row r="235" spans="1:245" x14ac:dyDescent="0.2">
      <c r="A235">
        <v>17</v>
      </c>
      <c r="B235">
        <v>1</v>
      </c>
      <c r="D235">
        <f>ROW(EtalonRes!A84)</f>
        <v>84</v>
      </c>
      <c r="E235" t="s">
        <v>183</v>
      </c>
      <c r="F235" t="s">
        <v>184</v>
      </c>
      <c r="G235" t="s">
        <v>185</v>
      </c>
      <c r="H235" t="s">
        <v>35</v>
      </c>
      <c r="I235">
        <v>4</v>
      </c>
      <c r="J235">
        <v>0</v>
      </c>
      <c r="K235">
        <v>4</v>
      </c>
      <c r="O235">
        <f t="shared" si="114"/>
        <v>15932</v>
      </c>
      <c r="P235">
        <f t="shared" si="115"/>
        <v>22.64</v>
      </c>
      <c r="Q235">
        <f t="shared" si="116"/>
        <v>81.599999999999994</v>
      </c>
      <c r="R235">
        <f t="shared" si="117"/>
        <v>1.2</v>
      </c>
      <c r="S235">
        <f t="shared" si="118"/>
        <v>15827.76</v>
      </c>
      <c r="T235">
        <f t="shared" si="119"/>
        <v>0</v>
      </c>
      <c r="U235">
        <f t="shared" si="120"/>
        <v>24.08</v>
      </c>
      <c r="V235">
        <f t="shared" si="121"/>
        <v>0</v>
      </c>
      <c r="W235">
        <f t="shared" si="122"/>
        <v>0</v>
      </c>
      <c r="X235">
        <f t="shared" si="123"/>
        <v>11079.43</v>
      </c>
      <c r="Y235">
        <f t="shared" si="124"/>
        <v>1582.78</v>
      </c>
      <c r="AA235">
        <v>1472364219</v>
      </c>
      <c r="AB235">
        <f t="shared" si="125"/>
        <v>3983</v>
      </c>
      <c r="AC235">
        <f>ROUND(((ES235*2)),6)</f>
        <v>5.66</v>
      </c>
      <c r="AD235">
        <f>ROUND(((((ET235*2))-((EU235*2)))+AE235),6)</f>
        <v>20.399999999999999</v>
      </c>
      <c r="AE235">
        <f>ROUND(((EU235*2)),6)</f>
        <v>0.3</v>
      </c>
      <c r="AF235">
        <f>ROUND(((EV235*2)),6)</f>
        <v>3956.94</v>
      </c>
      <c r="AG235">
        <f t="shared" si="126"/>
        <v>0</v>
      </c>
      <c r="AH235">
        <f>((EW235*2))</f>
        <v>6.02</v>
      </c>
      <c r="AI235">
        <f>((EX235*2))</f>
        <v>0</v>
      </c>
      <c r="AJ235">
        <f t="shared" si="127"/>
        <v>0</v>
      </c>
      <c r="AK235">
        <v>1991.5</v>
      </c>
      <c r="AL235">
        <v>2.83</v>
      </c>
      <c r="AM235">
        <v>10.199999999999999</v>
      </c>
      <c r="AN235">
        <v>0.15</v>
      </c>
      <c r="AO235">
        <v>1978.47</v>
      </c>
      <c r="AP235">
        <v>0</v>
      </c>
      <c r="AQ235">
        <v>3.01</v>
      </c>
      <c r="AR235">
        <v>0</v>
      </c>
      <c r="AS235">
        <v>0</v>
      </c>
      <c r="AT235">
        <v>70</v>
      </c>
      <c r="AU235">
        <v>10</v>
      </c>
      <c r="AV235">
        <v>1</v>
      </c>
      <c r="AW235">
        <v>1</v>
      </c>
      <c r="AZ235">
        <v>1</v>
      </c>
      <c r="BA235">
        <v>1</v>
      </c>
      <c r="BB235">
        <v>1</v>
      </c>
      <c r="BC235">
        <v>1</v>
      </c>
      <c r="BD235" t="s">
        <v>3</v>
      </c>
      <c r="BE235" t="s">
        <v>3</v>
      </c>
      <c r="BF235" t="s">
        <v>3</v>
      </c>
      <c r="BG235" t="s">
        <v>3</v>
      </c>
      <c r="BH235">
        <v>0</v>
      </c>
      <c r="BI235">
        <v>4</v>
      </c>
      <c r="BJ235" t="s">
        <v>186</v>
      </c>
      <c r="BM235">
        <v>0</v>
      </c>
      <c r="BN235">
        <v>0</v>
      </c>
      <c r="BO235" t="s">
        <v>3</v>
      </c>
      <c r="BP235">
        <v>0</v>
      </c>
      <c r="BQ235">
        <v>1</v>
      </c>
      <c r="BR235">
        <v>0</v>
      </c>
      <c r="BS235">
        <v>1</v>
      </c>
      <c r="BT235">
        <v>1</v>
      </c>
      <c r="BU235">
        <v>1</v>
      </c>
      <c r="BV235">
        <v>1</v>
      </c>
      <c r="BW235">
        <v>1</v>
      </c>
      <c r="BX235">
        <v>1</v>
      </c>
      <c r="BY235" t="s">
        <v>3</v>
      </c>
      <c r="BZ235">
        <v>70</v>
      </c>
      <c r="CA235">
        <v>10</v>
      </c>
      <c r="CB235" t="s">
        <v>3</v>
      </c>
      <c r="CE235">
        <v>0</v>
      </c>
      <c r="CF235">
        <v>0</v>
      </c>
      <c r="CG235">
        <v>0</v>
      </c>
      <c r="CM235">
        <v>0</v>
      </c>
      <c r="CN235" t="s">
        <v>3</v>
      </c>
      <c r="CO235">
        <v>0</v>
      </c>
      <c r="CP235">
        <f t="shared" si="128"/>
        <v>15932</v>
      </c>
      <c r="CQ235">
        <f t="shared" si="129"/>
        <v>5.66</v>
      </c>
      <c r="CR235">
        <f>(((((ET235*2))*BB235-((EU235*2))*BS235)+AE235*BS235)*AV235)</f>
        <v>20.399999999999999</v>
      </c>
      <c r="CS235">
        <f t="shared" si="130"/>
        <v>0.3</v>
      </c>
      <c r="CT235">
        <f t="shared" si="131"/>
        <v>3956.94</v>
      </c>
      <c r="CU235">
        <f t="shared" si="132"/>
        <v>0</v>
      </c>
      <c r="CV235">
        <f t="shared" si="133"/>
        <v>6.02</v>
      </c>
      <c r="CW235">
        <f t="shared" si="134"/>
        <v>0</v>
      </c>
      <c r="CX235">
        <f t="shared" si="135"/>
        <v>0</v>
      </c>
      <c r="CY235">
        <f t="shared" si="136"/>
        <v>11079.431999999999</v>
      </c>
      <c r="CZ235">
        <f t="shared" si="137"/>
        <v>1582.7760000000001</v>
      </c>
      <c r="DC235" t="s">
        <v>3</v>
      </c>
      <c r="DD235" t="s">
        <v>56</v>
      </c>
      <c r="DE235" t="s">
        <v>56</v>
      </c>
      <c r="DF235" t="s">
        <v>56</v>
      </c>
      <c r="DG235" t="s">
        <v>56</v>
      </c>
      <c r="DH235" t="s">
        <v>3</v>
      </c>
      <c r="DI235" t="s">
        <v>56</v>
      </c>
      <c r="DJ235" t="s">
        <v>56</v>
      </c>
      <c r="DK235" t="s">
        <v>3</v>
      </c>
      <c r="DL235" t="s">
        <v>3</v>
      </c>
      <c r="DM235" t="s">
        <v>3</v>
      </c>
      <c r="DN235">
        <v>0</v>
      </c>
      <c r="DO235">
        <v>0</v>
      </c>
      <c r="DP235">
        <v>1</v>
      </c>
      <c r="DQ235">
        <v>1</v>
      </c>
      <c r="DU235">
        <v>16987630</v>
      </c>
      <c r="DV235" t="s">
        <v>35</v>
      </c>
      <c r="DW235" t="s">
        <v>35</v>
      </c>
      <c r="DX235">
        <v>1</v>
      </c>
      <c r="DZ235" t="s">
        <v>3</v>
      </c>
      <c r="EA235" t="s">
        <v>3</v>
      </c>
      <c r="EB235" t="s">
        <v>3</v>
      </c>
      <c r="EC235" t="s">
        <v>3</v>
      </c>
      <c r="EE235">
        <v>1441815344</v>
      </c>
      <c r="EF235">
        <v>1</v>
      </c>
      <c r="EG235" t="s">
        <v>20</v>
      </c>
      <c r="EH235">
        <v>0</v>
      </c>
      <c r="EI235" t="s">
        <v>3</v>
      </c>
      <c r="EJ235">
        <v>4</v>
      </c>
      <c r="EK235">
        <v>0</v>
      </c>
      <c r="EL235" t="s">
        <v>21</v>
      </c>
      <c r="EM235" t="s">
        <v>22</v>
      </c>
      <c r="EO235" t="s">
        <v>3</v>
      </c>
      <c r="EQ235">
        <v>0</v>
      </c>
      <c r="ER235">
        <v>1991.5</v>
      </c>
      <c r="ES235">
        <v>2.83</v>
      </c>
      <c r="ET235">
        <v>10.199999999999999</v>
      </c>
      <c r="EU235">
        <v>0.15</v>
      </c>
      <c r="EV235">
        <v>1978.47</v>
      </c>
      <c r="EW235">
        <v>3.01</v>
      </c>
      <c r="EX235">
        <v>0</v>
      </c>
      <c r="EY235">
        <v>0</v>
      </c>
      <c r="FQ235">
        <v>0</v>
      </c>
      <c r="FR235">
        <f t="shared" si="138"/>
        <v>0</v>
      </c>
      <c r="FS235">
        <v>0</v>
      </c>
      <c r="FX235">
        <v>70</v>
      </c>
      <c r="FY235">
        <v>10</v>
      </c>
      <c r="GA235" t="s">
        <v>3</v>
      </c>
      <c r="GD235">
        <v>0</v>
      </c>
      <c r="GF235">
        <v>1665356017</v>
      </c>
      <c r="GG235">
        <v>2</v>
      </c>
      <c r="GH235">
        <v>1</v>
      </c>
      <c r="GI235">
        <v>-2</v>
      </c>
      <c r="GJ235">
        <v>0</v>
      </c>
      <c r="GK235">
        <f>ROUND(R235*(R12)/100,2)</f>
        <v>1.3</v>
      </c>
      <c r="GL235">
        <f t="shared" si="139"/>
        <v>0</v>
      </c>
      <c r="GM235">
        <f t="shared" si="140"/>
        <v>28595.51</v>
      </c>
      <c r="GN235">
        <f t="shared" si="141"/>
        <v>0</v>
      </c>
      <c r="GO235">
        <f t="shared" si="142"/>
        <v>0</v>
      </c>
      <c r="GP235">
        <f t="shared" si="143"/>
        <v>28595.51</v>
      </c>
      <c r="GR235">
        <v>0</v>
      </c>
      <c r="GS235">
        <v>3</v>
      </c>
      <c r="GT235">
        <v>0</v>
      </c>
      <c r="GU235" t="s">
        <v>3</v>
      </c>
      <c r="GV235">
        <f t="shared" si="144"/>
        <v>0</v>
      </c>
      <c r="GW235">
        <v>1</v>
      </c>
      <c r="GX235">
        <f t="shared" si="145"/>
        <v>0</v>
      </c>
      <c r="HA235">
        <v>0</v>
      </c>
      <c r="HB235">
        <v>0</v>
      </c>
      <c r="HC235">
        <f t="shared" si="146"/>
        <v>0</v>
      </c>
      <c r="HE235" t="s">
        <v>3</v>
      </c>
      <c r="HF235" t="s">
        <v>3</v>
      </c>
      <c r="HM235" t="s">
        <v>3</v>
      </c>
      <c r="HN235" t="s">
        <v>3</v>
      </c>
      <c r="HO235" t="s">
        <v>3</v>
      </c>
      <c r="HP235" t="s">
        <v>3</v>
      </c>
      <c r="HQ235" t="s">
        <v>3</v>
      </c>
      <c r="IK235">
        <v>0</v>
      </c>
    </row>
    <row r="237" spans="1:245" x14ac:dyDescent="0.2">
      <c r="A237" s="2">
        <v>51</v>
      </c>
      <c r="B237" s="2">
        <f>B223</f>
        <v>1</v>
      </c>
      <c r="C237" s="2">
        <f>A223</f>
        <v>5</v>
      </c>
      <c r="D237" s="2">
        <f>ROW(A223)</f>
        <v>223</v>
      </c>
      <c r="E237" s="2"/>
      <c r="F237" s="2" t="str">
        <f>IF(F223&lt;&gt;"",F223,"")</f>
        <v>Новый подраздел</v>
      </c>
      <c r="G237" s="2" t="str">
        <f>IF(G223&lt;&gt;"",G223,"")</f>
        <v>Вентиляция</v>
      </c>
      <c r="H237" s="2">
        <v>0</v>
      </c>
      <c r="I237" s="2"/>
      <c r="J237" s="2"/>
      <c r="K237" s="2"/>
      <c r="L237" s="2"/>
      <c r="M237" s="2"/>
      <c r="N237" s="2"/>
      <c r="O237" s="2">
        <f t="shared" ref="O237:T237" si="149">ROUND(AB237,2)</f>
        <v>28566.720000000001</v>
      </c>
      <c r="P237" s="2">
        <f t="shared" si="149"/>
        <v>22.88</v>
      </c>
      <c r="Q237" s="2">
        <f t="shared" si="149"/>
        <v>81.599999999999994</v>
      </c>
      <c r="R237" s="2">
        <f t="shared" si="149"/>
        <v>1.2</v>
      </c>
      <c r="S237" s="2">
        <f t="shared" si="149"/>
        <v>28462.240000000002</v>
      </c>
      <c r="T237" s="2">
        <f t="shared" si="149"/>
        <v>0</v>
      </c>
      <c r="U237" s="2">
        <f>AH237</f>
        <v>43.12</v>
      </c>
      <c r="V237" s="2">
        <f>AI237</f>
        <v>0</v>
      </c>
      <c r="W237" s="2">
        <f>ROUND(AJ237,2)</f>
        <v>0</v>
      </c>
      <c r="X237" s="2">
        <f>ROUND(AK237,2)</f>
        <v>19923.57</v>
      </c>
      <c r="Y237" s="2">
        <f>ROUND(AL237,2)</f>
        <v>2846.23</v>
      </c>
      <c r="Z237" s="2"/>
      <c r="AA237" s="2"/>
      <c r="AB237" s="2">
        <f>ROUND(SUMIF(AA227:AA235,"=1472364219",O227:O235),2)</f>
        <v>28566.720000000001</v>
      </c>
      <c r="AC237" s="2">
        <f>ROUND(SUMIF(AA227:AA235,"=1472364219",P227:P235),2)</f>
        <v>22.88</v>
      </c>
      <c r="AD237" s="2">
        <f>ROUND(SUMIF(AA227:AA235,"=1472364219",Q227:Q235),2)</f>
        <v>81.599999999999994</v>
      </c>
      <c r="AE237" s="2">
        <f>ROUND(SUMIF(AA227:AA235,"=1472364219",R227:R235),2)</f>
        <v>1.2</v>
      </c>
      <c r="AF237" s="2">
        <f>ROUND(SUMIF(AA227:AA235,"=1472364219",S227:S235),2)</f>
        <v>28462.240000000002</v>
      </c>
      <c r="AG237" s="2">
        <f>ROUND(SUMIF(AA227:AA235,"=1472364219",T227:T235),2)</f>
        <v>0</v>
      </c>
      <c r="AH237" s="2">
        <f>SUMIF(AA227:AA235,"=1472364219",U227:U235)</f>
        <v>43.12</v>
      </c>
      <c r="AI237" s="2">
        <f>SUMIF(AA227:AA235,"=1472364219",V227:V235)</f>
        <v>0</v>
      </c>
      <c r="AJ237" s="2">
        <f>ROUND(SUMIF(AA227:AA235,"=1472364219",W227:W235),2)</f>
        <v>0</v>
      </c>
      <c r="AK237" s="2">
        <f>ROUND(SUMIF(AA227:AA235,"=1472364219",X227:X235),2)</f>
        <v>19923.57</v>
      </c>
      <c r="AL237" s="2">
        <f>ROUND(SUMIF(AA227:AA235,"=1472364219",Y227:Y235),2)</f>
        <v>2846.23</v>
      </c>
      <c r="AM237" s="2"/>
      <c r="AN237" s="2"/>
      <c r="AO237" s="2">
        <f t="shared" ref="AO237:BD237" si="150">ROUND(BX237,2)</f>
        <v>0</v>
      </c>
      <c r="AP237" s="2">
        <f t="shared" si="150"/>
        <v>0</v>
      </c>
      <c r="AQ237" s="2">
        <f t="shared" si="150"/>
        <v>0</v>
      </c>
      <c r="AR237" s="2">
        <f t="shared" si="150"/>
        <v>51337.82</v>
      </c>
      <c r="AS237" s="2">
        <f t="shared" si="150"/>
        <v>0</v>
      </c>
      <c r="AT237" s="2">
        <f t="shared" si="150"/>
        <v>0</v>
      </c>
      <c r="AU237" s="2">
        <f t="shared" si="150"/>
        <v>51337.82</v>
      </c>
      <c r="AV237" s="2">
        <f t="shared" si="150"/>
        <v>22.88</v>
      </c>
      <c r="AW237" s="2">
        <f t="shared" si="150"/>
        <v>22.88</v>
      </c>
      <c r="AX237" s="2">
        <f t="shared" si="150"/>
        <v>0</v>
      </c>
      <c r="AY237" s="2">
        <f t="shared" si="150"/>
        <v>22.88</v>
      </c>
      <c r="AZ237" s="2">
        <f t="shared" si="150"/>
        <v>0</v>
      </c>
      <c r="BA237" s="2">
        <f t="shared" si="150"/>
        <v>0</v>
      </c>
      <c r="BB237" s="2">
        <f t="shared" si="150"/>
        <v>0</v>
      </c>
      <c r="BC237" s="2">
        <f t="shared" si="150"/>
        <v>0</v>
      </c>
      <c r="BD237" s="2">
        <f t="shared" si="150"/>
        <v>0</v>
      </c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>
        <f>ROUND(SUMIF(AA227:AA235,"=1472364219",FQ227:FQ235),2)</f>
        <v>0</v>
      </c>
      <c r="BY237" s="2">
        <f>ROUND(SUMIF(AA227:AA235,"=1472364219",FR227:FR235),2)</f>
        <v>0</v>
      </c>
      <c r="BZ237" s="2">
        <f>ROUND(SUMIF(AA227:AA235,"=1472364219",GL227:GL235),2)</f>
        <v>0</v>
      </c>
      <c r="CA237" s="2">
        <f>ROUND(SUMIF(AA227:AA235,"=1472364219",GM227:GM235),2)</f>
        <v>51337.82</v>
      </c>
      <c r="CB237" s="2">
        <f>ROUND(SUMIF(AA227:AA235,"=1472364219",GN227:GN235),2)</f>
        <v>0</v>
      </c>
      <c r="CC237" s="2">
        <f>ROUND(SUMIF(AA227:AA235,"=1472364219",GO227:GO235),2)</f>
        <v>0</v>
      </c>
      <c r="CD237" s="2">
        <f>ROUND(SUMIF(AA227:AA235,"=1472364219",GP227:GP235),2)</f>
        <v>51337.82</v>
      </c>
      <c r="CE237" s="2">
        <f>AC237-BX237</f>
        <v>22.88</v>
      </c>
      <c r="CF237" s="2">
        <f>AC237-BY237</f>
        <v>22.88</v>
      </c>
      <c r="CG237" s="2">
        <f>BX237-BZ237</f>
        <v>0</v>
      </c>
      <c r="CH237" s="2">
        <f>AC237-BX237-BY237+BZ237</f>
        <v>22.88</v>
      </c>
      <c r="CI237" s="2">
        <f>BY237-BZ237</f>
        <v>0</v>
      </c>
      <c r="CJ237" s="2">
        <f>ROUND(SUMIF(AA227:AA235,"=1472364219",GX227:GX235),2)</f>
        <v>0</v>
      </c>
      <c r="CK237" s="2">
        <f>ROUND(SUMIF(AA227:AA235,"=1472364219",GY227:GY235),2)</f>
        <v>0</v>
      </c>
      <c r="CL237" s="2">
        <f>ROUND(SUMIF(AA227:AA235,"=1472364219",GZ227:GZ235),2)</f>
        <v>0</v>
      </c>
      <c r="CM237" s="2">
        <f>ROUND(SUMIF(AA227:AA235,"=1472364219",HD227:HD235),2)</f>
        <v>0</v>
      </c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3"/>
      <c r="DH237" s="3"/>
      <c r="DI237" s="3"/>
      <c r="DJ237" s="3"/>
      <c r="DK237" s="3"/>
      <c r="DL237" s="3"/>
      <c r="DM237" s="3"/>
      <c r="DN237" s="3"/>
      <c r="DO237" s="3"/>
      <c r="DP237" s="3"/>
      <c r="DQ237" s="3"/>
      <c r="DR237" s="3"/>
      <c r="DS237" s="3"/>
      <c r="DT237" s="3"/>
      <c r="DU237" s="3"/>
      <c r="DV237" s="3"/>
      <c r="DW237" s="3"/>
      <c r="DX237" s="3"/>
      <c r="DY237" s="3"/>
      <c r="DZ237" s="3"/>
      <c r="EA237" s="3"/>
      <c r="EB237" s="3"/>
      <c r="EC237" s="3"/>
      <c r="ED237" s="3"/>
      <c r="EE237" s="3"/>
      <c r="EF237" s="3"/>
      <c r="EG237" s="3"/>
      <c r="EH237" s="3"/>
      <c r="EI237" s="3"/>
      <c r="EJ237" s="3"/>
      <c r="EK237" s="3"/>
      <c r="EL237" s="3"/>
      <c r="EM237" s="3"/>
      <c r="EN237" s="3"/>
      <c r="EO237" s="3"/>
      <c r="EP237" s="3"/>
      <c r="EQ237" s="3"/>
      <c r="ER237" s="3"/>
      <c r="ES237" s="3"/>
      <c r="ET237" s="3"/>
      <c r="EU237" s="3"/>
      <c r="EV237" s="3"/>
      <c r="EW237" s="3"/>
      <c r="EX237" s="3"/>
      <c r="EY237" s="3"/>
      <c r="EZ237" s="3"/>
      <c r="FA237" s="3"/>
      <c r="FB237" s="3"/>
      <c r="FC237" s="3"/>
      <c r="FD237" s="3"/>
      <c r="FE237" s="3"/>
      <c r="FF237" s="3"/>
      <c r="FG237" s="3"/>
      <c r="FH237" s="3"/>
      <c r="FI237" s="3"/>
      <c r="FJ237" s="3"/>
      <c r="FK237" s="3"/>
      <c r="FL237" s="3"/>
      <c r="FM237" s="3"/>
      <c r="FN237" s="3"/>
      <c r="FO237" s="3"/>
      <c r="FP237" s="3"/>
      <c r="FQ237" s="3"/>
      <c r="FR237" s="3"/>
      <c r="FS237" s="3"/>
      <c r="FT237" s="3"/>
      <c r="FU237" s="3"/>
      <c r="FV237" s="3"/>
      <c r="FW237" s="3"/>
      <c r="FX237" s="3"/>
      <c r="FY237" s="3"/>
      <c r="FZ237" s="3"/>
      <c r="GA237" s="3"/>
      <c r="GB237" s="3"/>
      <c r="GC237" s="3"/>
      <c r="GD237" s="3"/>
      <c r="GE237" s="3"/>
      <c r="GF237" s="3"/>
      <c r="GG237" s="3"/>
      <c r="GH237" s="3"/>
      <c r="GI237" s="3"/>
      <c r="GJ237" s="3"/>
      <c r="GK237" s="3"/>
      <c r="GL237" s="3"/>
      <c r="GM237" s="3"/>
      <c r="GN237" s="3"/>
      <c r="GO237" s="3"/>
      <c r="GP237" s="3"/>
      <c r="GQ237" s="3"/>
      <c r="GR237" s="3"/>
      <c r="GS237" s="3"/>
      <c r="GT237" s="3"/>
      <c r="GU237" s="3"/>
      <c r="GV237" s="3"/>
      <c r="GW237" s="3"/>
      <c r="GX237" s="3">
        <v>0</v>
      </c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201</v>
      </c>
      <c r="F239" s="4">
        <f>ROUND(Source!O237,O239)</f>
        <v>28566.720000000001</v>
      </c>
      <c r="G239" s="4" t="s">
        <v>69</v>
      </c>
      <c r="H239" s="4" t="s">
        <v>70</v>
      </c>
      <c r="I239" s="4"/>
      <c r="J239" s="4"/>
      <c r="K239" s="4">
        <v>201</v>
      </c>
      <c r="L239" s="4">
        <v>1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28566.720000000001</v>
      </c>
      <c r="X239" s="4">
        <v>1</v>
      </c>
      <c r="Y239" s="4">
        <v>28566.720000000001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202</v>
      </c>
      <c r="F240" s="4">
        <f>ROUND(Source!P237,O240)</f>
        <v>22.88</v>
      </c>
      <c r="G240" s="4" t="s">
        <v>71</v>
      </c>
      <c r="H240" s="4" t="s">
        <v>72</v>
      </c>
      <c r="I240" s="4"/>
      <c r="J240" s="4"/>
      <c r="K240" s="4">
        <v>202</v>
      </c>
      <c r="L240" s="4">
        <v>2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22.88</v>
      </c>
      <c r="X240" s="4">
        <v>1</v>
      </c>
      <c r="Y240" s="4">
        <v>22.88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222</v>
      </c>
      <c r="F241" s="4">
        <f>ROUND(Source!AO237,O241)</f>
        <v>0</v>
      </c>
      <c r="G241" s="4" t="s">
        <v>73</v>
      </c>
      <c r="H241" s="4" t="s">
        <v>74</v>
      </c>
      <c r="I241" s="4"/>
      <c r="J241" s="4"/>
      <c r="K241" s="4">
        <v>222</v>
      </c>
      <c r="L241" s="4">
        <v>3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225</v>
      </c>
      <c r="F242" s="4">
        <f>ROUND(Source!AV237,O242)</f>
        <v>22.88</v>
      </c>
      <c r="G242" s="4" t="s">
        <v>75</v>
      </c>
      <c r="H242" s="4" t="s">
        <v>76</v>
      </c>
      <c r="I242" s="4"/>
      <c r="J242" s="4"/>
      <c r="K242" s="4">
        <v>225</v>
      </c>
      <c r="L242" s="4">
        <v>4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22.88</v>
      </c>
      <c r="X242" s="4">
        <v>1</v>
      </c>
      <c r="Y242" s="4">
        <v>22.88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226</v>
      </c>
      <c r="F243" s="4">
        <f>ROUND(Source!AW237,O243)</f>
        <v>22.88</v>
      </c>
      <c r="G243" s="4" t="s">
        <v>77</v>
      </c>
      <c r="H243" s="4" t="s">
        <v>78</v>
      </c>
      <c r="I243" s="4"/>
      <c r="J243" s="4"/>
      <c r="K243" s="4">
        <v>226</v>
      </c>
      <c r="L243" s="4">
        <v>5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22.88</v>
      </c>
      <c r="X243" s="4">
        <v>1</v>
      </c>
      <c r="Y243" s="4">
        <v>22.88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227</v>
      </c>
      <c r="F244" s="4">
        <f>ROUND(Source!AX237,O244)</f>
        <v>0</v>
      </c>
      <c r="G244" s="4" t="s">
        <v>79</v>
      </c>
      <c r="H244" s="4" t="s">
        <v>80</v>
      </c>
      <c r="I244" s="4"/>
      <c r="J244" s="4"/>
      <c r="K244" s="4">
        <v>227</v>
      </c>
      <c r="L244" s="4">
        <v>6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228</v>
      </c>
      <c r="F245" s="4">
        <f>ROUND(Source!AY237,O245)</f>
        <v>22.88</v>
      </c>
      <c r="G245" s="4" t="s">
        <v>81</v>
      </c>
      <c r="H245" s="4" t="s">
        <v>82</v>
      </c>
      <c r="I245" s="4"/>
      <c r="J245" s="4"/>
      <c r="K245" s="4">
        <v>228</v>
      </c>
      <c r="L245" s="4">
        <v>7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22.88</v>
      </c>
      <c r="X245" s="4">
        <v>1</v>
      </c>
      <c r="Y245" s="4">
        <v>22.88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216</v>
      </c>
      <c r="F246" s="4">
        <f>ROUND(Source!AP237,O246)</f>
        <v>0</v>
      </c>
      <c r="G246" s="4" t="s">
        <v>83</v>
      </c>
      <c r="H246" s="4" t="s">
        <v>84</v>
      </c>
      <c r="I246" s="4"/>
      <c r="J246" s="4"/>
      <c r="K246" s="4">
        <v>216</v>
      </c>
      <c r="L246" s="4">
        <v>8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223</v>
      </c>
      <c r="F247" s="4">
        <f>ROUND(Source!AQ237,O247)</f>
        <v>0</v>
      </c>
      <c r="G247" s="4" t="s">
        <v>85</v>
      </c>
      <c r="H247" s="4" t="s">
        <v>86</v>
      </c>
      <c r="I247" s="4"/>
      <c r="J247" s="4"/>
      <c r="K247" s="4">
        <v>223</v>
      </c>
      <c r="L247" s="4">
        <v>9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229</v>
      </c>
      <c r="F248" s="4">
        <f>ROUND(Source!AZ237,O248)</f>
        <v>0</v>
      </c>
      <c r="G248" s="4" t="s">
        <v>87</v>
      </c>
      <c r="H248" s="4" t="s">
        <v>88</v>
      </c>
      <c r="I248" s="4"/>
      <c r="J248" s="4"/>
      <c r="K248" s="4">
        <v>229</v>
      </c>
      <c r="L248" s="4">
        <v>10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203</v>
      </c>
      <c r="F249" s="4">
        <f>ROUND(Source!Q237,O249)</f>
        <v>81.599999999999994</v>
      </c>
      <c r="G249" s="4" t="s">
        <v>89</v>
      </c>
      <c r="H249" s="4" t="s">
        <v>90</v>
      </c>
      <c r="I249" s="4"/>
      <c r="J249" s="4"/>
      <c r="K249" s="4">
        <v>203</v>
      </c>
      <c r="L249" s="4">
        <v>11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81.599999999999994</v>
      </c>
      <c r="X249" s="4">
        <v>1</v>
      </c>
      <c r="Y249" s="4">
        <v>81.599999999999994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231</v>
      </c>
      <c r="F250" s="4">
        <f>ROUND(Source!BB237,O250)</f>
        <v>0</v>
      </c>
      <c r="G250" s="4" t="s">
        <v>91</v>
      </c>
      <c r="H250" s="4" t="s">
        <v>92</v>
      </c>
      <c r="I250" s="4"/>
      <c r="J250" s="4"/>
      <c r="K250" s="4">
        <v>231</v>
      </c>
      <c r="L250" s="4">
        <v>12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204</v>
      </c>
      <c r="F251" s="4">
        <f>ROUND(Source!R237,O251)</f>
        <v>1.2</v>
      </c>
      <c r="G251" s="4" t="s">
        <v>93</v>
      </c>
      <c r="H251" s="4" t="s">
        <v>94</v>
      </c>
      <c r="I251" s="4"/>
      <c r="J251" s="4"/>
      <c r="K251" s="4">
        <v>204</v>
      </c>
      <c r="L251" s="4">
        <v>13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1.2</v>
      </c>
      <c r="X251" s="4">
        <v>1</v>
      </c>
      <c r="Y251" s="4">
        <v>1.2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205</v>
      </c>
      <c r="F252" s="4">
        <f>ROUND(Source!S237,O252)</f>
        <v>28462.240000000002</v>
      </c>
      <c r="G252" s="4" t="s">
        <v>95</v>
      </c>
      <c r="H252" s="4" t="s">
        <v>96</v>
      </c>
      <c r="I252" s="4"/>
      <c r="J252" s="4"/>
      <c r="K252" s="4">
        <v>205</v>
      </c>
      <c r="L252" s="4">
        <v>14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28462.240000000002</v>
      </c>
      <c r="X252" s="4">
        <v>1</v>
      </c>
      <c r="Y252" s="4">
        <v>28462.240000000002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232</v>
      </c>
      <c r="F253" s="4">
        <f>ROUND(Source!BC237,O253)</f>
        <v>0</v>
      </c>
      <c r="G253" s="4" t="s">
        <v>97</v>
      </c>
      <c r="H253" s="4" t="s">
        <v>98</v>
      </c>
      <c r="I253" s="4"/>
      <c r="J253" s="4"/>
      <c r="K253" s="4">
        <v>232</v>
      </c>
      <c r="L253" s="4">
        <v>15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214</v>
      </c>
      <c r="F254" s="4">
        <f>ROUND(Source!AS237,O254)</f>
        <v>0</v>
      </c>
      <c r="G254" s="4" t="s">
        <v>99</v>
      </c>
      <c r="H254" s="4" t="s">
        <v>100</v>
      </c>
      <c r="I254" s="4"/>
      <c r="J254" s="4"/>
      <c r="K254" s="4">
        <v>214</v>
      </c>
      <c r="L254" s="4">
        <v>16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215</v>
      </c>
      <c r="F255" s="4">
        <f>ROUND(Source!AT237,O255)</f>
        <v>0</v>
      </c>
      <c r="G255" s="4" t="s">
        <v>101</v>
      </c>
      <c r="H255" s="4" t="s">
        <v>102</v>
      </c>
      <c r="I255" s="4"/>
      <c r="J255" s="4"/>
      <c r="K255" s="4">
        <v>215</v>
      </c>
      <c r="L255" s="4">
        <v>17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217</v>
      </c>
      <c r="F256" s="4">
        <f>ROUND(Source!AU237,O256)</f>
        <v>51337.82</v>
      </c>
      <c r="G256" s="4" t="s">
        <v>103</v>
      </c>
      <c r="H256" s="4" t="s">
        <v>104</v>
      </c>
      <c r="I256" s="4"/>
      <c r="J256" s="4"/>
      <c r="K256" s="4">
        <v>217</v>
      </c>
      <c r="L256" s="4">
        <v>18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51337.82</v>
      </c>
      <c r="X256" s="4">
        <v>1</v>
      </c>
      <c r="Y256" s="4">
        <v>51337.82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230</v>
      </c>
      <c r="F257" s="4">
        <f>ROUND(Source!BA237,O257)</f>
        <v>0</v>
      </c>
      <c r="G257" s="4" t="s">
        <v>105</v>
      </c>
      <c r="H257" s="4" t="s">
        <v>106</v>
      </c>
      <c r="I257" s="4"/>
      <c r="J257" s="4"/>
      <c r="K257" s="4">
        <v>230</v>
      </c>
      <c r="L257" s="4">
        <v>19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206</v>
      </c>
      <c r="F258" s="4">
        <f>ROUND(Source!T237,O258)</f>
        <v>0</v>
      </c>
      <c r="G258" s="4" t="s">
        <v>107</v>
      </c>
      <c r="H258" s="4" t="s">
        <v>108</v>
      </c>
      <c r="I258" s="4"/>
      <c r="J258" s="4"/>
      <c r="K258" s="4">
        <v>206</v>
      </c>
      <c r="L258" s="4">
        <v>20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45" x14ac:dyDescent="0.2">
      <c r="A259" s="4">
        <v>50</v>
      </c>
      <c r="B259" s="4">
        <v>0</v>
      </c>
      <c r="C259" s="4">
        <v>0</v>
      </c>
      <c r="D259" s="4">
        <v>1</v>
      </c>
      <c r="E259" s="4">
        <v>207</v>
      </c>
      <c r="F259" s="4">
        <f>Source!U237</f>
        <v>43.12</v>
      </c>
      <c r="G259" s="4" t="s">
        <v>109</v>
      </c>
      <c r="H259" s="4" t="s">
        <v>110</v>
      </c>
      <c r="I259" s="4"/>
      <c r="J259" s="4"/>
      <c r="K259" s="4">
        <v>207</v>
      </c>
      <c r="L259" s="4">
        <v>21</v>
      </c>
      <c r="M259" s="4">
        <v>3</v>
      </c>
      <c r="N259" s="4" t="s">
        <v>3</v>
      </c>
      <c r="O259" s="4">
        <v>-1</v>
      </c>
      <c r="P259" s="4"/>
      <c r="Q259" s="4"/>
      <c r="R259" s="4"/>
      <c r="S259" s="4"/>
      <c r="T259" s="4"/>
      <c r="U259" s="4"/>
      <c r="V259" s="4"/>
      <c r="W259" s="4">
        <v>43.12</v>
      </c>
      <c r="X259" s="4">
        <v>1</v>
      </c>
      <c r="Y259" s="4">
        <v>43.12</v>
      </c>
      <c r="Z259" s="4"/>
      <c r="AA259" s="4"/>
      <c r="AB259" s="4"/>
    </row>
    <row r="260" spans="1:245" x14ac:dyDescent="0.2">
      <c r="A260" s="4">
        <v>50</v>
      </c>
      <c r="B260" s="4">
        <v>0</v>
      </c>
      <c r="C260" s="4">
        <v>0</v>
      </c>
      <c r="D260" s="4">
        <v>1</v>
      </c>
      <c r="E260" s="4">
        <v>208</v>
      </c>
      <c r="F260" s="4">
        <f>Source!V237</f>
        <v>0</v>
      </c>
      <c r="G260" s="4" t="s">
        <v>111</v>
      </c>
      <c r="H260" s="4" t="s">
        <v>112</v>
      </c>
      <c r="I260" s="4"/>
      <c r="J260" s="4"/>
      <c r="K260" s="4">
        <v>208</v>
      </c>
      <c r="L260" s="4">
        <v>22</v>
      </c>
      <c r="M260" s="4">
        <v>3</v>
      </c>
      <c r="N260" s="4" t="s">
        <v>3</v>
      </c>
      <c r="O260" s="4">
        <v>-1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45" x14ac:dyDescent="0.2">
      <c r="A261" s="4">
        <v>50</v>
      </c>
      <c r="B261" s="4">
        <v>0</v>
      </c>
      <c r="C261" s="4">
        <v>0</v>
      </c>
      <c r="D261" s="4">
        <v>1</v>
      </c>
      <c r="E261" s="4">
        <v>209</v>
      </c>
      <c r="F261" s="4">
        <f>ROUND(Source!W237,O261)</f>
        <v>0</v>
      </c>
      <c r="G261" s="4" t="s">
        <v>113</v>
      </c>
      <c r="H261" s="4" t="s">
        <v>114</v>
      </c>
      <c r="I261" s="4"/>
      <c r="J261" s="4"/>
      <c r="K261" s="4">
        <v>209</v>
      </c>
      <c r="L261" s="4">
        <v>23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45" x14ac:dyDescent="0.2">
      <c r="A262" s="4">
        <v>50</v>
      </c>
      <c r="B262" s="4">
        <v>0</v>
      </c>
      <c r="C262" s="4">
        <v>0</v>
      </c>
      <c r="D262" s="4">
        <v>1</v>
      </c>
      <c r="E262" s="4">
        <v>233</v>
      </c>
      <c r="F262" s="4">
        <f>ROUND(Source!BD237,O262)</f>
        <v>0</v>
      </c>
      <c r="G262" s="4" t="s">
        <v>115</v>
      </c>
      <c r="H262" s="4" t="s">
        <v>116</v>
      </c>
      <c r="I262" s="4"/>
      <c r="J262" s="4"/>
      <c r="K262" s="4">
        <v>233</v>
      </c>
      <c r="L262" s="4">
        <v>24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45" x14ac:dyDescent="0.2">
      <c r="A263" s="4">
        <v>50</v>
      </c>
      <c r="B263" s="4">
        <v>0</v>
      </c>
      <c r="C263" s="4">
        <v>0</v>
      </c>
      <c r="D263" s="4">
        <v>1</v>
      </c>
      <c r="E263" s="4">
        <v>210</v>
      </c>
      <c r="F263" s="4">
        <f>ROUND(Source!X237,O263)</f>
        <v>19923.57</v>
      </c>
      <c r="G263" s="4" t="s">
        <v>117</v>
      </c>
      <c r="H263" s="4" t="s">
        <v>118</v>
      </c>
      <c r="I263" s="4"/>
      <c r="J263" s="4"/>
      <c r="K263" s="4">
        <v>210</v>
      </c>
      <c r="L263" s="4">
        <v>25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19923.57</v>
      </c>
      <c r="X263" s="4">
        <v>1</v>
      </c>
      <c r="Y263" s="4">
        <v>19923.57</v>
      </c>
      <c r="Z263" s="4"/>
      <c r="AA263" s="4"/>
      <c r="AB263" s="4"/>
    </row>
    <row r="264" spans="1:245" x14ac:dyDescent="0.2">
      <c r="A264" s="4">
        <v>50</v>
      </c>
      <c r="B264" s="4">
        <v>0</v>
      </c>
      <c r="C264" s="4">
        <v>0</v>
      </c>
      <c r="D264" s="4">
        <v>1</v>
      </c>
      <c r="E264" s="4">
        <v>211</v>
      </c>
      <c r="F264" s="4">
        <f>ROUND(Source!Y237,O264)</f>
        <v>2846.23</v>
      </c>
      <c r="G264" s="4" t="s">
        <v>119</v>
      </c>
      <c r="H264" s="4" t="s">
        <v>120</v>
      </c>
      <c r="I264" s="4"/>
      <c r="J264" s="4"/>
      <c r="K264" s="4">
        <v>211</v>
      </c>
      <c r="L264" s="4">
        <v>26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2846.23</v>
      </c>
      <c r="X264" s="4">
        <v>1</v>
      </c>
      <c r="Y264" s="4">
        <v>2846.23</v>
      </c>
      <c r="Z264" s="4"/>
      <c r="AA264" s="4"/>
      <c r="AB264" s="4"/>
    </row>
    <row r="265" spans="1:245" x14ac:dyDescent="0.2">
      <c r="A265" s="4">
        <v>50</v>
      </c>
      <c r="B265" s="4">
        <v>0</v>
      </c>
      <c r="C265" s="4">
        <v>0</v>
      </c>
      <c r="D265" s="4">
        <v>1</v>
      </c>
      <c r="E265" s="4">
        <v>224</v>
      </c>
      <c r="F265" s="4">
        <f>ROUND(Source!AR237,O265)</f>
        <v>51337.82</v>
      </c>
      <c r="G265" s="4" t="s">
        <v>121</v>
      </c>
      <c r="H265" s="4" t="s">
        <v>122</v>
      </c>
      <c r="I265" s="4"/>
      <c r="J265" s="4"/>
      <c r="K265" s="4">
        <v>224</v>
      </c>
      <c r="L265" s="4">
        <v>27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51337.82</v>
      </c>
      <c r="X265" s="4">
        <v>1</v>
      </c>
      <c r="Y265" s="4">
        <v>51337.82</v>
      </c>
      <c r="Z265" s="4"/>
      <c r="AA265" s="4"/>
      <c r="AB265" s="4"/>
    </row>
    <row r="267" spans="1:245" x14ac:dyDescent="0.2">
      <c r="A267" s="1">
        <v>5</v>
      </c>
      <c r="B267" s="1">
        <v>1</v>
      </c>
      <c r="C267" s="1"/>
      <c r="D267" s="1">
        <f>ROW(A276)</f>
        <v>276</v>
      </c>
      <c r="E267" s="1"/>
      <c r="F267" s="1" t="s">
        <v>13</v>
      </c>
      <c r="G267" s="1" t="s">
        <v>187</v>
      </c>
      <c r="H267" s="1" t="s">
        <v>3</v>
      </c>
      <c r="I267" s="1">
        <v>0</v>
      </c>
      <c r="J267" s="1"/>
      <c r="K267" s="1">
        <v>0</v>
      </c>
      <c r="L267" s="1"/>
      <c r="M267" s="1" t="s">
        <v>3</v>
      </c>
      <c r="N267" s="1"/>
      <c r="O267" s="1"/>
      <c r="P267" s="1"/>
      <c r="Q267" s="1"/>
      <c r="R267" s="1"/>
      <c r="S267" s="1">
        <v>0</v>
      </c>
      <c r="T267" s="1"/>
      <c r="U267" s="1" t="s">
        <v>3</v>
      </c>
      <c r="V267" s="1">
        <v>0</v>
      </c>
      <c r="W267" s="1"/>
      <c r="X267" s="1"/>
      <c r="Y267" s="1"/>
      <c r="Z267" s="1"/>
      <c r="AA267" s="1"/>
      <c r="AB267" s="1" t="s">
        <v>3</v>
      </c>
      <c r="AC267" s="1" t="s">
        <v>3</v>
      </c>
      <c r="AD267" s="1" t="s">
        <v>3</v>
      </c>
      <c r="AE267" s="1" t="s">
        <v>3</v>
      </c>
      <c r="AF267" s="1" t="s">
        <v>3</v>
      </c>
      <c r="AG267" s="1" t="s">
        <v>3</v>
      </c>
      <c r="AH267" s="1"/>
      <c r="AI267" s="1"/>
      <c r="AJ267" s="1"/>
      <c r="AK267" s="1"/>
      <c r="AL267" s="1"/>
      <c r="AM267" s="1"/>
      <c r="AN267" s="1"/>
      <c r="AO267" s="1"/>
      <c r="AP267" s="1" t="s">
        <v>3</v>
      </c>
      <c r="AQ267" s="1" t="s">
        <v>3</v>
      </c>
      <c r="AR267" s="1" t="s">
        <v>3</v>
      </c>
      <c r="AS267" s="1"/>
      <c r="AT267" s="1"/>
      <c r="AU267" s="1"/>
      <c r="AV267" s="1"/>
      <c r="AW267" s="1"/>
      <c r="AX267" s="1"/>
      <c r="AY267" s="1"/>
      <c r="AZ267" s="1" t="s">
        <v>3</v>
      </c>
      <c r="BA267" s="1"/>
      <c r="BB267" s="1" t="s">
        <v>3</v>
      </c>
      <c r="BC267" s="1" t="s">
        <v>3</v>
      </c>
      <c r="BD267" s="1" t="s">
        <v>3</v>
      </c>
      <c r="BE267" s="1" t="s">
        <v>3</v>
      </c>
      <c r="BF267" s="1" t="s">
        <v>3</v>
      </c>
      <c r="BG267" s="1" t="s">
        <v>3</v>
      </c>
      <c r="BH267" s="1" t="s">
        <v>3</v>
      </c>
      <c r="BI267" s="1" t="s">
        <v>3</v>
      </c>
      <c r="BJ267" s="1" t="s">
        <v>3</v>
      </c>
      <c r="BK267" s="1" t="s">
        <v>3</v>
      </c>
      <c r="BL267" s="1" t="s">
        <v>3</v>
      </c>
      <c r="BM267" s="1" t="s">
        <v>3</v>
      </c>
      <c r="BN267" s="1" t="s">
        <v>3</v>
      </c>
      <c r="BO267" s="1" t="s">
        <v>3</v>
      </c>
      <c r="BP267" s="1" t="s">
        <v>3</v>
      </c>
      <c r="BQ267" s="1"/>
      <c r="BR267" s="1"/>
      <c r="BS267" s="1"/>
      <c r="BT267" s="1"/>
      <c r="BU267" s="1"/>
      <c r="BV267" s="1"/>
      <c r="BW267" s="1"/>
      <c r="BX267" s="1">
        <v>0</v>
      </c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>
        <v>0</v>
      </c>
    </row>
    <row r="269" spans="1:245" x14ac:dyDescent="0.2">
      <c r="A269" s="2">
        <v>52</v>
      </c>
      <c r="B269" s="2">
        <f t="shared" ref="B269:G269" si="151">B276</f>
        <v>1</v>
      </c>
      <c r="C269" s="2">
        <f t="shared" si="151"/>
        <v>5</v>
      </c>
      <c r="D269" s="2">
        <f t="shared" si="151"/>
        <v>267</v>
      </c>
      <c r="E269" s="2">
        <f t="shared" si="151"/>
        <v>0</v>
      </c>
      <c r="F269" s="2" t="str">
        <f t="shared" si="151"/>
        <v>Новый подраздел</v>
      </c>
      <c r="G269" s="2" t="str">
        <f t="shared" si="151"/>
        <v>Холодоснабжение</v>
      </c>
      <c r="H269" s="2"/>
      <c r="I269" s="2"/>
      <c r="J269" s="2"/>
      <c r="K269" s="2"/>
      <c r="L269" s="2"/>
      <c r="M269" s="2"/>
      <c r="N269" s="2"/>
      <c r="O269" s="2">
        <f t="shared" ref="O269:AT269" si="152">O276</f>
        <v>20759.28</v>
      </c>
      <c r="P269" s="2">
        <f t="shared" si="152"/>
        <v>13.44</v>
      </c>
      <c r="Q269" s="2">
        <f t="shared" si="152"/>
        <v>42.24</v>
      </c>
      <c r="R269" s="2">
        <f t="shared" si="152"/>
        <v>0.56000000000000005</v>
      </c>
      <c r="S269" s="2">
        <f t="shared" si="152"/>
        <v>20703.599999999999</v>
      </c>
      <c r="T269" s="2">
        <f t="shared" si="152"/>
        <v>0</v>
      </c>
      <c r="U269" s="2">
        <f t="shared" si="152"/>
        <v>31.2</v>
      </c>
      <c r="V269" s="2">
        <f t="shared" si="152"/>
        <v>0</v>
      </c>
      <c r="W269" s="2">
        <f t="shared" si="152"/>
        <v>0</v>
      </c>
      <c r="X269" s="2">
        <f t="shared" si="152"/>
        <v>14492.52</v>
      </c>
      <c r="Y269" s="2">
        <f t="shared" si="152"/>
        <v>2070.36</v>
      </c>
      <c r="Z269" s="2">
        <f t="shared" si="152"/>
        <v>0</v>
      </c>
      <c r="AA269" s="2">
        <f t="shared" si="152"/>
        <v>0</v>
      </c>
      <c r="AB269" s="2">
        <f t="shared" si="152"/>
        <v>20759.28</v>
      </c>
      <c r="AC269" s="2">
        <f t="shared" si="152"/>
        <v>13.44</v>
      </c>
      <c r="AD269" s="2">
        <f t="shared" si="152"/>
        <v>42.24</v>
      </c>
      <c r="AE269" s="2">
        <f t="shared" si="152"/>
        <v>0.56000000000000005</v>
      </c>
      <c r="AF269" s="2">
        <f t="shared" si="152"/>
        <v>20703.599999999999</v>
      </c>
      <c r="AG269" s="2">
        <f t="shared" si="152"/>
        <v>0</v>
      </c>
      <c r="AH269" s="2">
        <f t="shared" si="152"/>
        <v>31.2</v>
      </c>
      <c r="AI269" s="2">
        <f t="shared" si="152"/>
        <v>0</v>
      </c>
      <c r="AJ269" s="2">
        <f t="shared" si="152"/>
        <v>0</v>
      </c>
      <c r="AK269" s="2">
        <f t="shared" si="152"/>
        <v>14492.52</v>
      </c>
      <c r="AL269" s="2">
        <f t="shared" si="152"/>
        <v>2070.36</v>
      </c>
      <c r="AM269" s="2">
        <f t="shared" si="152"/>
        <v>0</v>
      </c>
      <c r="AN269" s="2">
        <f t="shared" si="152"/>
        <v>0</v>
      </c>
      <c r="AO269" s="2">
        <f t="shared" si="152"/>
        <v>0</v>
      </c>
      <c r="AP269" s="2">
        <f t="shared" si="152"/>
        <v>0</v>
      </c>
      <c r="AQ269" s="2">
        <f t="shared" si="152"/>
        <v>0</v>
      </c>
      <c r="AR269" s="2">
        <f t="shared" si="152"/>
        <v>37322.76</v>
      </c>
      <c r="AS269" s="2">
        <f t="shared" si="152"/>
        <v>0</v>
      </c>
      <c r="AT269" s="2">
        <f t="shared" si="152"/>
        <v>0</v>
      </c>
      <c r="AU269" s="2">
        <f t="shared" ref="AU269:BZ269" si="153">AU276</f>
        <v>37322.76</v>
      </c>
      <c r="AV269" s="2">
        <f t="shared" si="153"/>
        <v>13.44</v>
      </c>
      <c r="AW269" s="2">
        <f t="shared" si="153"/>
        <v>13.44</v>
      </c>
      <c r="AX269" s="2">
        <f t="shared" si="153"/>
        <v>0</v>
      </c>
      <c r="AY269" s="2">
        <f t="shared" si="153"/>
        <v>13.44</v>
      </c>
      <c r="AZ269" s="2">
        <f t="shared" si="153"/>
        <v>0</v>
      </c>
      <c r="BA269" s="2">
        <f t="shared" si="153"/>
        <v>0</v>
      </c>
      <c r="BB269" s="2">
        <f t="shared" si="153"/>
        <v>0</v>
      </c>
      <c r="BC269" s="2">
        <f t="shared" si="153"/>
        <v>0</v>
      </c>
      <c r="BD269" s="2">
        <f t="shared" si="153"/>
        <v>0</v>
      </c>
      <c r="BE269" s="2">
        <f t="shared" si="153"/>
        <v>0</v>
      </c>
      <c r="BF269" s="2">
        <f t="shared" si="153"/>
        <v>0</v>
      </c>
      <c r="BG269" s="2">
        <f t="shared" si="153"/>
        <v>0</v>
      </c>
      <c r="BH269" s="2">
        <f t="shared" si="153"/>
        <v>0</v>
      </c>
      <c r="BI269" s="2">
        <f t="shared" si="153"/>
        <v>0</v>
      </c>
      <c r="BJ269" s="2">
        <f t="shared" si="153"/>
        <v>0</v>
      </c>
      <c r="BK269" s="2">
        <f t="shared" si="153"/>
        <v>0</v>
      </c>
      <c r="BL269" s="2">
        <f t="shared" si="153"/>
        <v>0</v>
      </c>
      <c r="BM269" s="2">
        <f t="shared" si="153"/>
        <v>0</v>
      </c>
      <c r="BN269" s="2">
        <f t="shared" si="153"/>
        <v>0</v>
      </c>
      <c r="BO269" s="2">
        <f t="shared" si="153"/>
        <v>0</v>
      </c>
      <c r="BP269" s="2">
        <f t="shared" si="153"/>
        <v>0</v>
      </c>
      <c r="BQ269" s="2">
        <f t="shared" si="153"/>
        <v>0</v>
      </c>
      <c r="BR269" s="2">
        <f t="shared" si="153"/>
        <v>0</v>
      </c>
      <c r="BS269" s="2">
        <f t="shared" si="153"/>
        <v>0</v>
      </c>
      <c r="BT269" s="2">
        <f t="shared" si="153"/>
        <v>0</v>
      </c>
      <c r="BU269" s="2">
        <f t="shared" si="153"/>
        <v>0</v>
      </c>
      <c r="BV269" s="2">
        <f t="shared" si="153"/>
        <v>0</v>
      </c>
      <c r="BW269" s="2">
        <f t="shared" si="153"/>
        <v>0</v>
      </c>
      <c r="BX269" s="2">
        <f t="shared" si="153"/>
        <v>0</v>
      </c>
      <c r="BY269" s="2">
        <f t="shared" si="153"/>
        <v>0</v>
      </c>
      <c r="BZ269" s="2">
        <f t="shared" si="153"/>
        <v>0</v>
      </c>
      <c r="CA269" s="2">
        <f t="shared" ref="CA269:DF269" si="154">CA276</f>
        <v>37322.76</v>
      </c>
      <c r="CB269" s="2">
        <f t="shared" si="154"/>
        <v>0</v>
      </c>
      <c r="CC269" s="2">
        <f t="shared" si="154"/>
        <v>0</v>
      </c>
      <c r="CD269" s="2">
        <f t="shared" si="154"/>
        <v>37322.76</v>
      </c>
      <c r="CE269" s="2">
        <f t="shared" si="154"/>
        <v>13.44</v>
      </c>
      <c r="CF269" s="2">
        <f t="shared" si="154"/>
        <v>13.44</v>
      </c>
      <c r="CG269" s="2">
        <f t="shared" si="154"/>
        <v>0</v>
      </c>
      <c r="CH269" s="2">
        <f t="shared" si="154"/>
        <v>13.44</v>
      </c>
      <c r="CI269" s="2">
        <f t="shared" si="154"/>
        <v>0</v>
      </c>
      <c r="CJ269" s="2">
        <f t="shared" si="154"/>
        <v>0</v>
      </c>
      <c r="CK269" s="2">
        <f t="shared" si="154"/>
        <v>0</v>
      </c>
      <c r="CL269" s="2">
        <f t="shared" si="154"/>
        <v>0</v>
      </c>
      <c r="CM269" s="2">
        <f t="shared" si="154"/>
        <v>0</v>
      </c>
      <c r="CN269" s="2">
        <f t="shared" si="154"/>
        <v>0</v>
      </c>
      <c r="CO269" s="2">
        <f t="shared" si="154"/>
        <v>0</v>
      </c>
      <c r="CP269" s="2">
        <f t="shared" si="154"/>
        <v>0</v>
      </c>
      <c r="CQ269" s="2">
        <f t="shared" si="154"/>
        <v>0</v>
      </c>
      <c r="CR269" s="2">
        <f t="shared" si="154"/>
        <v>0</v>
      </c>
      <c r="CS269" s="2">
        <f t="shared" si="154"/>
        <v>0</v>
      </c>
      <c r="CT269" s="2">
        <f t="shared" si="154"/>
        <v>0</v>
      </c>
      <c r="CU269" s="2">
        <f t="shared" si="154"/>
        <v>0</v>
      </c>
      <c r="CV269" s="2">
        <f t="shared" si="154"/>
        <v>0</v>
      </c>
      <c r="CW269" s="2">
        <f t="shared" si="154"/>
        <v>0</v>
      </c>
      <c r="CX269" s="2">
        <f t="shared" si="154"/>
        <v>0</v>
      </c>
      <c r="CY269" s="2">
        <f t="shared" si="154"/>
        <v>0</v>
      </c>
      <c r="CZ269" s="2">
        <f t="shared" si="154"/>
        <v>0</v>
      </c>
      <c r="DA269" s="2">
        <f t="shared" si="154"/>
        <v>0</v>
      </c>
      <c r="DB269" s="2">
        <f t="shared" si="154"/>
        <v>0</v>
      </c>
      <c r="DC269" s="2">
        <f t="shared" si="154"/>
        <v>0</v>
      </c>
      <c r="DD269" s="2">
        <f t="shared" si="154"/>
        <v>0</v>
      </c>
      <c r="DE269" s="2">
        <f t="shared" si="154"/>
        <v>0</v>
      </c>
      <c r="DF269" s="2">
        <f t="shared" si="154"/>
        <v>0</v>
      </c>
      <c r="DG269" s="3">
        <f t="shared" ref="DG269:EL269" si="155">DG276</f>
        <v>0</v>
      </c>
      <c r="DH269" s="3">
        <f t="shared" si="155"/>
        <v>0</v>
      </c>
      <c r="DI269" s="3">
        <f t="shared" si="155"/>
        <v>0</v>
      </c>
      <c r="DJ269" s="3">
        <f t="shared" si="155"/>
        <v>0</v>
      </c>
      <c r="DK269" s="3">
        <f t="shared" si="155"/>
        <v>0</v>
      </c>
      <c r="DL269" s="3">
        <f t="shared" si="155"/>
        <v>0</v>
      </c>
      <c r="DM269" s="3">
        <f t="shared" si="155"/>
        <v>0</v>
      </c>
      <c r="DN269" s="3">
        <f t="shared" si="155"/>
        <v>0</v>
      </c>
      <c r="DO269" s="3">
        <f t="shared" si="155"/>
        <v>0</v>
      </c>
      <c r="DP269" s="3">
        <f t="shared" si="155"/>
        <v>0</v>
      </c>
      <c r="DQ269" s="3">
        <f t="shared" si="155"/>
        <v>0</v>
      </c>
      <c r="DR269" s="3">
        <f t="shared" si="155"/>
        <v>0</v>
      </c>
      <c r="DS269" s="3">
        <f t="shared" si="155"/>
        <v>0</v>
      </c>
      <c r="DT269" s="3">
        <f t="shared" si="155"/>
        <v>0</v>
      </c>
      <c r="DU269" s="3">
        <f t="shared" si="155"/>
        <v>0</v>
      </c>
      <c r="DV269" s="3">
        <f t="shared" si="155"/>
        <v>0</v>
      </c>
      <c r="DW269" s="3">
        <f t="shared" si="155"/>
        <v>0</v>
      </c>
      <c r="DX269" s="3">
        <f t="shared" si="155"/>
        <v>0</v>
      </c>
      <c r="DY269" s="3">
        <f t="shared" si="155"/>
        <v>0</v>
      </c>
      <c r="DZ269" s="3">
        <f t="shared" si="155"/>
        <v>0</v>
      </c>
      <c r="EA269" s="3">
        <f t="shared" si="155"/>
        <v>0</v>
      </c>
      <c r="EB269" s="3">
        <f t="shared" si="155"/>
        <v>0</v>
      </c>
      <c r="EC269" s="3">
        <f t="shared" si="155"/>
        <v>0</v>
      </c>
      <c r="ED269" s="3">
        <f t="shared" si="155"/>
        <v>0</v>
      </c>
      <c r="EE269" s="3">
        <f t="shared" si="155"/>
        <v>0</v>
      </c>
      <c r="EF269" s="3">
        <f t="shared" si="155"/>
        <v>0</v>
      </c>
      <c r="EG269" s="3">
        <f t="shared" si="155"/>
        <v>0</v>
      </c>
      <c r="EH269" s="3">
        <f t="shared" si="155"/>
        <v>0</v>
      </c>
      <c r="EI269" s="3">
        <f t="shared" si="155"/>
        <v>0</v>
      </c>
      <c r="EJ269" s="3">
        <f t="shared" si="155"/>
        <v>0</v>
      </c>
      <c r="EK269" s="3">
        <f t="shared" si="155"/>
        <v>0</v>
      </c>
      <c r="EL269" s="3">
        <f t="shared" si="155"/>
        <v>0</v>
      </c>
      <c r="EM269" s="3">
        <f t="shared" ref="EM269:FR269" si="156">EM276</f>
        <v>0</v>
      </c>
      <c r="EN269" s="3">
        <f t="shared" si="156"/>
        <v>0</v>
      </c>
      <c r="EO269" s="3">
        <f t="shared" si="156"/>
        <v>0</v>
      </c>
      <c r="EP269" s="3">
        <f t="shared" si="156"/>
        <v>0</v>
      </c>
      <c r="EQ269" s="3">
        <f t="shared" si="156"/>
        <v>0</v>
      </c>
      <c r="ER269" s="3">
        <f t="shared" si="156"/>
        <v>0</v>
      </c>
      <c r="ES269" s="3">
        <f t="shared" si="156"/>
        <v>0</v>
      </c>
      <c r="ET269" s="3">
        <f t="shared" si="156"/>
        <v>0</v>
      </c>
      <c r="EU269" s="3">
        <f t="shared" si="156"/>
        <v>0</v>
      </c>
      <c r="EV269" s="3">
        <f t="shared" si="156"/>
        <v>0</v>
      </c>
      <c r="EW269" s="3">
        <f t="shared" si="156"/>
        <v>0</v>
      </c>
      <c r="EX269" s="3">
        <f t="shared" si="156"/>
        <v>0</v>
      </c>
      <c r="EY269" s="3">
        <f t="shared" si="156"/>
        <v>0</v>
      </c>
      <c r="EZ269" s="3">
        <f t="shared" si="156"/>
        <v>0</v>
      </c>
      <c r="FA269" s="3">
        <f t="shared" si="156"/>
        <v>0</v>
      </c>
      <c r="FB269" s="3">
        <f t="shared" si="156"/>
        <v>0</v>
      </c>
      <c r="FC269" s="3">
        <f t="shared" si="156"/>
        <v>0</v>
      </c>
      <c r="FD269" s="3">
        <f t="shared" si="156"/>
        <v>0</v>
      </c>
      <c r="FE269" s="3">
        <f t="shared" si="156"/>
        <v>0</v>
      </c>
      <c r="FF269" s="3">
        <f t="shared" si="156"/>
        <v>0</v>
      </c>
      <c r="FG269" s="3">
        <f t="shared" si="156"/>
        <v>0</v>
      </c>
      <c r="FH269" s="3">
        <f t="shared" si="156"/>
        <v>0</v>
      </c>
      <c r="FI269" s="3">
        <f t="shared" si="156"/>
        <v>0</v>
      </c>
      <c r="FJ269" s="3">
        <f t="shared" si="156"/>
        <v>0</v>
      </c>
      <c r="FK269" s="3">
        <f t="shared" si="156"/>
        <v>0</v>
      </c>
      <c r="FL269" s="3">
        <f t="shared" si="156"/>
        <v>0</v>
      </c>
      <c r="FM269" s="3">
        <f t="shared" si="156"/>
        <v>0</v>
      </c>
      <c r="FN269" s="3">
        <f t="shared" si="156"/>
        <v>0</v>
      </c>
      <c r="FO269" s="3">
        <f t="shared" si="156"/>
        <v>0</v>
      </c>
      <c r="FP269" s="3">
        <f t="shared" si="156"/>
        <v>0</v>
      </c>
      <c r="FQ269" s="3">
        <f t="shared" si="156"/>
        <v>0</v>
      </c>
      <c r="FR269" s="3">
        <f t="shared" si="156"/>
        <v>0</v>
      </c>
      <c r="FS269" s="3">
        <f t="shared" ref="FS269:GX269" si="157">FS276</f>
        <v>0</v>
      </c>
      <c r="FT269" s="3">
        <f t="shared" si="157"/>
        <v>0</v>
      </c>
      <c r="FU269" s="3">
        <f t="shared" si="157"/>
        <v>0</v>
      </c>
      <c r="FV269" s="3">
        <f t="shared" si="157"/>
        <v>0</v>
      </c>
      <c r="FW269" s="3">
        <f t="shared" si="157"/>
        <v>0</v>
      </c>
      <c r="FX269" s="3">
        <f t="shared" si="157"/>
        <v>0</v>
      </c>
      <c r="FY269" s="3">
        <f t="shared" si="157"/>
        <v>0</v>
      </c>
      <c r="FZ269" s="3">
        <f t="shared" si="157"/>
        <v>0</v>
      </c>
      <c r="GA269" s="3">
        <f t="shared" si="157"/>
        <v>0</v>
      </c>
      <c r="GB269" s="3">
        <f t="shared" si="157"/>
        <v>0</v>
      </c>
      <c r="GC269" s="3">
        <f t="shared" si="157"/>
        <v>0</v>
      </c>
      <c r="GD269" s="3">
        <f t="shared" si="157"/>
        <v>0</v>
      </c>
      <c r="GE269" s="3">
        <f t="shared" si="157"/>
        <v>0</v>
      </c>
      <c r="GF269" s="3">
        <f t="shared" si="157"/>
        <v>0</v>
      </c>
      <c r="GG269" s="3">
        <f t="shared" si="157"/>
        <v>0</v>
      </c>
      <c r="GH269" s="3">
        <f t="shared" si="157"/>
        <v>0</v>
      </c>
      <c r="GI269" s="3">
        <f t="shared" si="157"/>
        <v>0</v>
      </c>
      <c r="GJ269" s="3">
        <f t="shared" si="157"/>
        <v>0</v>
      </c>
      <c r="GK269" s="3">
        <f t="shared" si="157"/>
        <v>0</v>
      </c>
      <c r="GL269" s="3">
        <f t="shared" si="157"/>
        <v>0</v>
      </c>
      <c r="GM269" s="3">
        <f t="shared" si="157"/>
        <v>0</v>
      </c>
      <c r="GN269" s="3">
        <f t="shared" si="157"/>
        <v>0</v>
      </c>
      <c r="GO269" s="3">
        <f t="shared" si="157"/>
        <v>0</v>
      </c>
      <c r="GP269" s="3">
        <f t="shared" si="157"/>
        <v>0</v>
      </c>
      <c r="GQ269" s="3">
        <f t="shared" si="157"/>
        <v>0</v>
      </c>
      <c r="GR269" s="3">
        <f t="shared" si="157"/>
        <v>0</v>
      </c>
      <c r="GS269" s="3">
        <f t="shared" si="157"/>
        <v>0</v>
      </c>
      <c r="GT269" s="3">
        <f t="shared" si="157"/>
        <v>0</v>
      </c>
      <c r="GU269" s="3">
        <f t="shared" si="157"/>
        <v>0</v>
      </c>
      <c r="GV269" s="3">
        <f t="shared" si="157"/>
        <v>0</v>
      </c>
      <c r="GW269" s="3">
        <f t="shared" si="157"/>
        <v>0</v>
      </c>
      <c r="GX269" s="3">
        <f t="shared" si="157"/>
        <v>0</v>
      </c>
    </row>
    <row r="271" spans="1:245" x14ac:dyDescent="0.2">
      <c r="A271">
        <v>17</v>
      </c>
      <c r="B271">
        <v>1</v>
      </c>
      <c r="D271">
        <f>ROW(EtalonRes!A87)</f>
        <v>87</v>
      </c>
      <c r="E271" t="s">
        <v>3</v>
      </c>
      <c r="F271" t="s">
        <v>188</v>
      </c>
      <c r="G271" t="s">
        <v>189</v>
      </c>
      <c r="H271" t="s">
        <v>190</v>
      </c>
      <c r="I271">
        <v>8</v>
      </c>
      <c r="J271">
        <v>0</v>
      </c>
      <c r="K271">
        <v>8</v>
      </c>
      <c r="O271">
        <f>ROUND(CP271,2)</f>
        <v>29728.32</v>
      </c>
      <c r="P271">
        <f>ROUND(CQ271*I271,2)</f>
        <v>22.56</v>
      </c>
      <c r="Q271">
        <f>ROUND(CR271*I271,2)</f>
        <v>83.76</v>
      </c>
      <c r="R271">
        <f>ROUND(CS271*I271,2)</f>
        <v>1.2</v>
      </c>
      <c r="S271">
        <f>ROUND(CT271*I271,2)</f>
        <v>29622</v>
      </c>
      <c r="T271">
        <f>ROUND(CU271*I271,2)</f>
        <v>0</v>
      </c>
      <c r="U271">
        <f>CV271*I271</f>
        <v>44.64</v>
      </c>
      <c r="V271">
        <f>CW271*I271</f>
        <v>0</v>
      </c>
      <c r="W271">
        <f>ROUND(CX271*I271,2)</f>
        <v>0</v>
      </c>
      <c r="X271">
        <f t="shared" ref="X271:Y274" si="158">ROUND(CY271,2)</f>
        <v>20735.400000000001</v>
      </c>
      <c r="Y271">
        <f t="shared" si="158"/>
        <v>2962.2</v>
      </c>
      <c r="AA271">
        <v>-1</v>
      </c>
      <c r="AB271">
        <f>ROUND((AC271+AD271+AF271),6)</f>
        <v>3716.04</v>
      </c>
      <c r="AC271">
        <f>ROUND(((ES271*3)),6)</f>
        <v>2.82</v>
      </c>
      <c r="AD271">
        <f>ROUND(((((ET271*3))-((EU271*3)))+AE271),6)</f>
        <v>10.47</v>
      </c>
      <c r="AE271">
        <f>ROUND(((EU271*3)),6)</f>
        <v>0.15</v>
      </c>
      <c r="AF271">
        <f>ROUND(((EV271*3)),6)</f>
        <v>3702.75</v>
      </c>
      <c r="AG271">
        <f>ROUND((AP271),6)</f>
        <v>0</v>
      </c>
      <c r="AH271">
        <f>((EW271*3))</f>
        <v>5.58</v>
      </c>
      <c r="AI271">
        <f>((EX271*3))</f>
        <v>0</v>
      </c>
      <c r="AJ271">
        <f>(AS271)</f>
        <v>0</v>
      </c>
      <c r="AK271">
        <v>1238.68</v>
      </c>
      <c r="AL271">
        <v>0.94</v>
      </c>
      <c r="AM271">
        <v>3.49</v>
      </c>
      <c r="AN271">
        <v>0.05</v>
      </c>
      <c r="AO271">
        <v>1234.25</v>
      </c>
      <c r="AP271">
        <v>0</v>
      </c>
      <c r="AQ271">
        <v>1.86</v>
      </c>
      <c r="AR271">
        <v>0</v>
      </c>
      <c r="AS271">
        <v>0</v>
      </c>
      <c r="AT271">
        <v>70</v>
      </c>
      <c r="AU271">
        <v>10</v>
      </c>
      <c r="AV271">
        <v>1</v>
      </c>
      <c r="AW271">
        <v>1</v>
      </c>
      <c r="AZ271">
        <v>1</v>
      </c>
      <c r="BA271">
        <v>1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191</v>
      </c>
      <c r="BM271">
        <v>0</v>
      </c>
      <c r="BN271">
        <v>0</v>
      </c>
      <c r="BO271" t="s">
        <v>3</v>
      </c>
      <c r="BP271">
        <v>0</v>
      </c>
      <c r="BQ271">
        <v>1</v>
      </c>
      <c r="BR271">
        <v>0</v>
      </c>
      <c r="BS271">
        <v>1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70</v>
      </c>
      <c r="CA271">
        <v>10</v>
      </c>
      <c r="CB271" t="s">
        <v>3</v>
      </c>
      <c r="CE271">
        <v>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>(P271+Q271+S271)</f>
        <v>29728.32</v>
      </c>
      <c r="CQ271">
        <f>(AC271*BC271*AW271)</f>
        <v>2.82</v>
      </c>
      <c r="CR271">
        <f>(((((ET271*3))*BB271-((EU271*3))*BS271)+AE271*BS271)*AV271)</f>
        <v>10.47</v>
      </c>
      <c r="CS271">
        <f>(AE271*BS271*AV271)</f>
        <v>0.15</v>
      </c>
      <c r="CT271">
        <f>(AF271*BA271*AV271)</f>
        <v>3702.75</v>
      </c>
      <c r="CU271">
        <f>AG271</f>
        <v>0</v>
      </c>
      <c r="CV271">
        <f>(AH271*AV271)</f>
        <v>5.58</v>
      </c>
      <c r="CW271">
        <f t="shared" ref="CW271:CX274" si="159">AI271</f>
        <v>0</v>
      </c>
      <c r="CX271">
        <f t="shared" si="159"/>
        <v>0</v>
      </c>
      <c r="CY271">
        <f>((S271*BZ271)/100)</f>
        <v>20735.400000000001</v>
      </c>
      <c r="CZ271">
        <f>((S271*CA271)/100)</f>
        <v>2962.2</v>
      </c>
      <c r="DC271" t="s">
        <v>3</v>
      </c>
      <c r="DD271" t="s">
        <v>192</v>
      </c>
      <c r="DE271" t="s">
        <v>192</v>
      </c>
      <c r="DF271" t="s">
        <v>192</v>
      </c>
      <c r="DG271" t="s">
        <v>192</v>
      </c>
      <c r="DH271" t="s">
        <v>3</v>
      </c>
      <c r="DI271" t="s">
        <v>192</v>
      </c>
      <c r="DJ271" t="s">
        <v>192</v>
      </c>
      <c r="DK271" t="s">
        <v>3</v>
      </c>
      <c r="DL271" t="s">
        <v>3</v>
      </c>
      <c r="DM271" t="s">
        <v>3</v>
      </c>
      <c r="DN271">
        <v>0</v>
      </c>
      <c r="DO271">
        <v>0</v>
      </c>
      <c r="DP271">
        <v>1</v>
      </c>
      <c r="DQ271">
        <v>1</v>
      </c>
      <c r="DU271">
        <v>1013</v>
      </c>
      <c r="DV271" t="s">
        <v>190</v>
      </c>
      <c r="DW271" t="s">
        <v>190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1441815344</v>
      </c>
      <c r="EF271">
        <v>1</v>
      </c>
      <c r="EG271" t="s">
        <v>20</v>
      </c>
      <c r="EH271">
        <v>0</v>
      </c>
      <c r="EI271" t="s">
        <v>3</v>
      </c>
      <c r="EJ271">
        <v>4</v>
      </c>
      <c r="EK271">
        <v>0</v>
      </c>
      <c r="EL271" t="s">
        <v>21</v>
      </c>
      <c r="EM271" t="s">
        <v>22</v>
      </c>
      <c r="EO271" t="s">
        <v>3</v>
      </c>
      <c r="EQ271">
        <v>1024</v>
      </c>
      <c r="ER271">
        <v>1238.68</v>
      </c>
      <c r="ES271">
        <v>0.94</v>
      </c>
      <c r="ET271">
        <v>3.49</v>
      </c>
      <c r="EU271">
        <v>0.05</v>
      </c>
      <c r="EV271">
        <v>1234.25</v>
      </c>
      <c r="EW271">
        <v>1.86</v>
      </c>
      <c r="EX271">
        <v>0</v>
      </c>
      <c r="EY271">
        <v>0</v>
      </c>
      <c r="FQ271">
        <v>0</v>
      </c>
      <c r="FR271">
        <f>ROUND(IF(BI271=3,GM271,0),2)</f>
        <v>0</v>
      </c>
      <c r="FS271">
        <v>0</v>
      </c>
      <c r="FX271">
        <v>70</v>
      </c>
      <c r="FY271">
        <v>10</v>
      </c>
      <c r="GA271" t="s">
        <v>3</v>
      </c>
      <c r="GD271">
        <v>0</v>
      </c>
      <c r="GF271">
        <v>1840343037</v>
      </c>
      <c r="GG271">
        <v>2</v>
      </c>
      <c r="GH271">
        <v>1</v>
      </c>
      <c r="GI271">
        <v>-2</v>
      </c>
      <c r="GJ271">
        <v>0</v>
      </c>
      <c r="GK271">
        <f>ROUND(R271*(R12)/100,2)</f>
        <v>1.3</v>
      </c>
      <c r="GL271">
        <f>ROUND(IF(AND(BH271=3,BI271=3,FS271&lt;&gt;0),P271,0),2)</f>
        <v>0</v>
      </c>
      <c r="GM271">
        <f>ROUND(O271+X271+Y271+GK271,2)+GX271</f>
        <v>53427.22</v>
      </c>
      <c r="GN271">
        <f>IF(OR(BI271=0,BI271=1),GM271-GX271,0)</f>
        <v>0</v>
      </c>
      <c r="GO271">
        <f>IF(BI271=2,GM271-GX271,0)</f>
        <v>0</v>
      </c>
      <c r="GP271">
        <f>IF(BI271=4,GM271-GX271,0)</f>
        <v>53427.22</v>
      </c>
      <c r="GR271">
        <v>0</v>
      </c>
      <c r="GS271">
        <v>3</v>
      </c>
      <c r="GT271">
        <v>0</v>
      </c>
      <c r="GU271" t="s">
        <v>3</v>
      </c>
      <c r="GV271">
        <f>ROUND((GT271),6)</f>
        <v>0</v>
      </c>
      <c r="GW271">
        <v>1</v>
      </c>
      <c r="GX271">
        <f>ROUND(HC271*I271,2)</f>
        <v>0</v>
      </c>
      <c r="HA271">
        <v>0</v>
      </c>
      <c r="HB271">
        <v>0</v>
      </c>
      <c r="HC271">
        <f>GV271*GW271</f>
        <v>0</v>
      </c>
      <c r="HE271" t="s">
        <v>3</v>
      </c>
      <c r="HF271" t="s">
        <v>3</v>
      </c>
      <c r="HM271" t="s">
        <v>3</v>
      </c>
      <c r="HN271" t="s">
        <v>3</v>
      </c>
      <c r="HO271" t="s">
        <v>3</v>
      </c>
      <c r="HP271" t="s">
        <v>3</v>
      </c>
      <c r="HQ271" t="s">
        <v>3</v>
      </c>
      <c r="IK271">
        <v>0</v>
      </c>
    </row>
    <row r="272" spans="1:245" x14ac:dyDescent="0.2">
      <c r="A272">
        <v>17</v>
      </c>
      <c r="B272">
        <v>1</v>
      </c>
      <c r="D272">
        <f>ROW(EtalonRes!A90)</f>
        <v>90</v>
      </c>
      <c r="E272" t="s">
        <v>193</v>
      </c>
      <c r="F272" t="s">
        <v>194</v>
      </c>
      <c r="G272" t="s">
        <v>195</v>
      </c>
      <c r="H272" t="s">
        <v>190</v>
      </c>
      <c r="I272">
        <v>8</v>
      </c>
      <c r="J272">
        <v>0</v>
      </c>
      <c r="K272">
        <v>8</v>
      </c>
      <c r="O272">
        <f>ROUND(CP272,2)</f>
        <v>13200.8</v>
      </c>
      <c r="P272">
        <f>ROUND(CQ272*I272,2)</f>
        <v>7.52</v>
      </c>
      <c r="Q272">
        <f>ROUND(CR272*I272,2)</f>
        <v>27.92</v>
      </c>
      <c r="R272">
        <f>ROUND(CS272*I272,2)</f>
        <v>0.4</v>
      </c>
      <c r="S272">
        <f>ROUND(CT272*I272,2)</f>
        <v>13165.36</v>
      </c>
      <c r="T272">
        <f>ROUND(CU272*I272,2)</f>
        <v>0</v>
      </c>
      <c r="U272">
        <f>CV272*I272</f>
        <v>19.84</v>
      </c>
      <c r="V272">
        <f>CW272*I272</f>
        <v>0</v>
      </c>
      <c r="W272">
        <f>ROUND(CX272*I272,2)</f>
        <v>0</v>
      </c>
      <c r="X272">
        <f t="shared" si="158"/>
        <v>9215.75</v>
      </c>
      <c r="Y272">
        <f t="shared" si="158"/>
        <v>1316.54</v>
      </c>
      <c r="AA272">
        <v>1472364219</v>
      </c>
      <c r="AB272">
        <f>ROUND((AC272+AD272+AF272),6)</f>
        <v>1650.1</v>
      </c>
      <c r="AC272">
        <f>ROUND((ES272),6)</f>
        <v>0.94</v>
      </c>
      <c r="AD272">
        <f>ROUND((((ET272)-(EU272))+AE272),6)</f>
        <v>3.49</v>
      </c>
      <c r="AE272">
        <f>ROUND((EU272),6)</f>
        <v>0.05</v>
      </c>
      <c r="AF272">
        <f>ROUND((EV272),6)</f>
        <v>1645.67</v>
      </c>
      <c r="AG272">
        <f>ROUND((AP272),6)</f>
        <v>0</v>
      </c>
      <c r="AH272">
        <f>(EW272)</f>
        <v>2.48</v>
      </c>
      <c r="AI272">
        <f>(EX272)</f>
        <v>0</v>
      </c>
      <c r="AJ272">
        <f>(AS272)</f>
        <v>0</v>
      </c>
      <c r="AK272">
        <v>1650.1</v>
      </c>
      <c r="AL272">
        <v>0.94</v>
      </c>
      <c r="AM272">
        <v>3.49</v>
      </c>
      <c r="AN272">
        <v>0.05</v>
      </c>
      <c r="AO272">
        <v>1645.67</v>
      </c>
      <c r="AP272">
        <v>0</v>
      </c>
      <c r="AQ272">
        <v>2.48</v>
      </c>
      <c r="AR272">
        <v>0</v>
      </c>
      <c r="AS272">
        <v>0</v>
      </c>
      <c r="AT272">
        <v>70</v>
      </c>
      <c r="AU272">
        <v>10</v>
      </c>
      <c r="AV272">
        <v>1</v>
      </c>
      <c r="AW272">
        <v>1</v>
      </c>
      <c r="AZ272">
        <v>1</v>
      </c>
      <c r="BA272">
        <v>1</v>
      </c>
      <c r="BB272">
        <v>1</v>
      </c>
      <c r="BC272">
        <v>1</v>
      </c>
      <c r="BD272" t="s">
        <v>3</v>
      </c>
      <c r="BE272" t="s">
        <v>3</v>
      </c>
      <c r="BF272" t="s">
        <v>3</v>
      </c>
      <c r="BG272" t="s">
        <v>3</v>
      </c>
      <c r="BH272">
        <v>0</v>
      </c>
      <c r="BI272">
        <v>4</v>
      </c>
      <c r="BJ272" t="s">
        <v>196</v>
      </c>
      <c r="BM272">
        <v>0</v>
      </c>
      <c r="BN272">
        <v>0</v>
      </c>
      <c r="BO272" t="s">
        <v>3</v>
      </c>
      <c r="BP272">
        <v>0</v>
      </c>
      <c r="BQ272">
        <v>1</v>
      </c>
      <c r="BR272">
        <v>0</v>
      </c>
      <c r="BS272">
        <v>1</v>
      </c>
      <c r="BT272">
        <v>1</v>
      </c>
      <c r="BU272">
        <v>1</v>
      </c>
      <c r="BV272">
        <v>1</v>
      </c>
      <c r="BW272">
        <v>1</v>
      </c>
      <c r="BX272">
        <v>1</v>
      </c>
      <c r="BY272" t="s">
        <v>3</v>
      </c>
      <c r="BZ272">
        <v>70</v>
      </c>
      <c r="CA272">
        <v>10</v>
      </c>
      <c r="CB272" t="s">
        <v>3</v>
      </c>
      <c r="CE272">
        <v>0</v>
      </c>
      <c r="CF272">
        <v>0</v>
      </c>
      <c r="CG272">
        <v>0</v>
      </c>
      <c r="CM272">
        <v>0</v>
      </c>
      <c r="CN272" t="s">
        <v>3</v>
      </c>
      <c r="CO272">
        <v>0</v>
      </c>
      <c r="CP272">
        <f>(P272+Q272+S272)</f>
        <v>13200.800000000001</v>
      </c>
      <c r="CQ272">
        <f>(AC272*BC272*AW272)</f>
        <v>0.94</v>
      </c>
      <c r="CR272">
        <f>((((ET272)*BB272-(EU272)*BS272)+AE272*BS272)*AV272)</f>
        <v>3.49</v>
      </c>
      <c r="CS272">
        <f>(AE272*BS272*AV272)</f>
        <v>0.05</v>
      </c>
      <c r="CT272">
        <f>(AF272*BA272*AV272)</f>
        <v>1645.67</v>
      </c>
      <c r="CU272">
        <f>AG272</f>
        <v>0</v>
      </c>
      <c r="CV272">
        <f>(AH272*AV272)</f>
        <v>2.48</v>
      </c>
      <c r="CW272">
        <f t="shared" si="159"/>
        <v>0</v>
      </c>
      <c r="CX272">
        <f t="shared" si="159"/>
        <v>0</v>
      </c>
      <c r="CY272">
        <f>((S272*BZ272)/100)</f>
        <v>9215.7520000000004</v>
      </c>
      <c r="CZ272">
        <f>((S272*CA272)/100)</f>
        <v>1316.5360000000001</v>
      </c>
      <c r="DC272" t="s">
        <v>3</v>
      </c>
      <c r="DD272" t="s">
        <v>3</v>
      </c>
      <c r="DE272" t="s">
        <v>3</v>
      </c>
      <c r="DF272" t="s">
        <v>3</v>
      </c>
      <c r="DG272" t="s">
        <v>3</v>
      </c>
      <c r="DH272" t="s">
        <v>3</v>
      </c>
      <c r="DI272" t="s">
        <v>3</v>
      </c>
      <c r="DJ272" t="s">
        <v>3</v>
      </c>
      <c r="DK272" t="s">
        <v>3</v>
      </c>
      <c r="DL272" t="s">
        <v>3</v>
      </c>
      <c r="DM272" t="s">
        <v>3</v>
      </c>
      <c r="DN272">
        <v>0</v>
      </c>
      <c r="DO272">
        <v>0</v>
      </c>
      <c r="DP272">
        <v>1</v>
      </c>
      <c r="DQ272">
        <v>1</v>
      </c>
      <c r="DU272">
        <v>1013</v>
      </c>
      <c r="DV272" t="s">
        <v>190</v>
      </c>
      <c r="DW272" t="s">
        <v>190</v>
      </c>
      <c r="DX272">
        <v>1</v>
      </c>
      <c r="DZ272" t="s">
        <v>3</v>
      </c>
      <c r="EA272" t="s">
        <v>3</v>
      </c>
      <c r="EB272" t="s">
        <v>3</v>
      </c>
      <c r="EC272" t="s">
        <v>3</v>
      </c>
      <c r="EE272">
        <v>1441815344</v>
      </c>
      <c r="EF272">
        <v>1</v>
      </c>
      <c r="EG272" t="s">
        <v>20</v>
      </c>
      <c r="EH272">
        <v>0</v>
      </c>
      <c r="EI272" t="s">
        <v>3</v>
      </c>
      <c r="EJ272">
        <v>4</v>
      </c>
      <c r="EK272">
        <v>0</v>
      </c>
      <c r="EL272" t="s">
        <v>21</v>
      </c>
      <c r="EM272" t="s">
        <v>22</v>
      </c>
      <c r="EO272" t="s">
        <v>3</v>
      </c>
      <c r="EQ272">
        <v>0</v>
      </c>
      <c r="ER272">
        <v>1650.1</v>
      </c>
      <c r="ES272">
        <v>0.94</v>
      </c>
      <c r="ET272">
        <v>3.49</v>
      </c>
      <c r="EU272">
        <v>0.05</v>
      </c>
      <c r="EV272">
        <v>1645.67</v>
      </c>
      <c r="EW272">
        <v>2.48</v>
      </c>
      <c r="EX272">
        <v>0</v>
      </c>
      <c r="EY272">
        <v>0</v>
      </c>
      <c r="FQ272">
        <v>0</v>
      </c>
      <c r="FR272">
        <f>ROUND(IF(BI272=3,GM272,0),2)</f>
        <v>0</v>
      </c>
      <c r="FS272">
        <v>0</v>
      </c>
      <c r="FX272">
        <v>70</v>
      </c>
      <c r="FY272">
        <v>10</v>
      </c>
      <c r="GA272" t="s">
        <v>3</v>
      </c>
      <c r="GD272">
        <v>0</v>
      </c>
      <c r="GF272">
        <v>-837754666</v>
      </c>
      <c r="GG272">
        <v>2</v>
      </c>
      <c r="GH272">
        <v>1</v>
      </c>
      <c r="GI272">
        <v>-2</v>
      </c>
      <c r="GJ272">
        <v>0</v>
      </c>
      <c r="GK272">
        <f>ROUND(R272*(R12)/100,2)</f>
        <v>0.43</v>
      </c>
      <c r="GL272">
        <f>ROUND(IF(AND(BH272=3,BI272=3,FS272&lt;&gt;0),P272,0),2)</f>
        <v>0</v>
      </c>
      <c r="GM272">
        <f>ROUND(O272+X272+Y272+GK272,2)+GX272</f>
        <v>23733.52</v>
      </c>
      <c r="GN272">
        <f>IF(OR(BI272=0,BI272=1),GM272-GX272,0)</f>
        <v>0</v>
      </c>
      <c r="GO272">
        <f>IF(BI272=2,GM272-GX272,0)</f>
        <v>0</v>
      </c>
      <c r="GP272">
        <f>IF(BI272=4,GM272-GX272,0)</f>
        <v>23733.52</v>
      </c>
      <c r="GR272">
        <v>0</v>
      </c>
      <c r="GS272">
        <v>3</v>
      </c>
      <c r="GT272">
        <v>0</v>
      </c>
      <c r="GU272" t="s">
        <v>3</v>
      </c>
      <c r="GV272">
        <f>ROUND((GT272),6)</f>
        <v>0</v>
      </c>
      <c r="GW272">
        <v>1</v>
      </c>
      <c r="GX272">
        <f>ROUND(HC272*I272,2)</f>
        <v>0</v>
      </c>
      <c r="HA272">
        <v>0</v>
      </c>
      <c r="HB272">
        <v>0</v>
      </c>
      <c r="HC272">
        <f>GV272*GW272</f>
        <v>0</v>
      </c>
      <c r="HE272" t="s">
        <v>3</v>
      </c>
      <c r="HF272" t="s">
        <v>3</v>
      </c>
      <c r="HM272" t="s">
        <v>3</v>
      </c>
      <c r="HN272" t="s">
        <v>3</v>
      </c>
      <c r="HO272" t="s">
        <v>3</v>
      </c>
      <c r="HP272" t="s">
        <v>3</v>
      </c>
      <c r="HQ272" t="s">
        <v>3</v>
      </c>
      <c r="IK272">
        <v>0</v>
      </c>
    </row>
    <row r="273" spans="1:245" x14ac:dyDescent="0.2">
      <c r="A273">
        <v>17</v>
      </c>
      <c r="B273">
        <v>1</v>
      </c>
      <c r="D273">
        <f>ROW(EtalonRes!A92)</f>
        <v>92</v>
      </c>
      <c r="E273" t="s">
        <v>3</v>
      </c>
      <c r="F273" t="s">
        <v>197</v>
      </c>
      <c r="G273" t="s">
        <v>198</v>
      </c>
      <c r="H273" t="s">
        <v>190</v>
      </c>
      <c r="I273">
        <v>8</v>
      </c>
      <c r="J273">
        <v>0</v>
      </c>
      <c r="K273">
        <v>8</v>
      </c>
      <c r="O273">
        <f>ROUND(CP273,2)</f>
        <v>12429.6</v>
      </c>
      <c r="P273">
        <f>ROUND(CQ273*I273,2)</f>
        <v>7.44</v>
      </c>
      <c r="Q273">
        <f>ROUND(CR273*I273,2)</f>
        <v>0</v>
      </c>
      <c r="R273">
        <f>ROUND(CS273*I273,2)</f>
        <v>0</v>
      </c>
      <c r="S273">
        <f>ROUND(CT273*I273,2)</f>
        <v>12422.16</v>
      </c>
      <c r="T273">
        <f>ROUND(CU273*I273,2)</f>
        <v>0</v>
      </c>
      <c r="U273">
        <f>CV273*I273</f>
        <v>18.72</v>
      </c>
      <c r="V273">
        <f>CW273*I273</f>
        <v>0</v>
      </c>
      <c r="W273">
        <f>ROUND(CX273*I273,2)</f>
        <v>0</v>
      </c>
      <c r="X273">
        <f t="shared" si="158"/>
        <v>8695.51</v>
      </c>
      <c r="Y273">
        <f t="shared" si="158"/>
        <v>1242.22</v>
      </c>
      <c r="AA273">
        <v>-1</v>
      </c>
      <c r="AB273">
        <f>ROUND((AC273+AD273+AF273),6)</f>
        <v>1553.7</v>
      </c>
      <c r="AC273">
        <f>ROUND(((ES273*3)),6)</f>
        <v>0.93</v>
      </c>
      <c r="AD273">
        <f>ROUND(((((ET273*3))-((EU273*3)))+AE273),6)</f>
        <v>0</v>
      </c>
      <c r="AE273">
        <f>ROUND(((EU273*3)),6)</f>
        <v>0</v>
      </c>
      <c r="AF273">
        <f>ROUND(((EV273*3)),6)</f>
        <v>1552.77</v>
      </c>
      <c r="AG273">
        <f>ROUND((AP273),6)</f>
        <v>0</v>
      </c>
      <c r="AH273">
        <f>((EW273*3))</f>
        <v>2.34</v>
      </c>
      <c r="AI273">
        <f>((EX273*3))</f>
        <v>0</v>
      </c>
      <c r="AJ273">
        <f>(AS273)</f>
        <v>0</v>
      </c>
      <c r="AK273">
        <v>517.9</v>
      </c>
      <c r="AL273">
        <v>0.31</v>
      </c>
      <c r="AM273">
        <v>0</v>
      </c>
      <c r="AN273">
        <v>0</v>
      </c>
      <c r="AO273">
        <v>517.59</v>
      </c>
      <c r="AP273">
        <v>0</v>
      </c>
      <c r="AQ273">
        <v>0.78</v>
      </c>
      <c r="AR273">
        <v>0</v>
      </c>
      <c r="AS273">
        <v>0</v>
      </c>
      <c r="AT273">
        <v>70</v>
      </c>
      <c r="AU273">
        <v>10</v>
      </c>
      <c r="AV273">
        <v>1</v>
      </c>
      <c r="AW273">
        <v>1</v>
      </c>
      <c r="AZ273">
        <v>1</v>
      </c>
      <c r="BA273">
        <v>1</v>
      </c>
      <c r="BB273">
        <v>1</v>
      </c>
      <c r="BC273">
        <v>1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4</v>
      </c>
      <c r="BJ273" t="s">
        <v>199</v>
      </c>
      <c r="BM273">
        <v>0</v>
      </c>
      <c r="BN273">
        <v>0</v>
      </c>
      <c r="BO273" t="s">
        <v>3</v>
      </c>
      <c r="BP273">
        <v>0</v>
      </c>
      <c r="BQ273">
        <v>1</v>
      </c>
      <c r="BR273">
        <v>0</v>
      </c>
      <c r="BS273">
        <v>1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70</v>
      </c>
      <c r="CA273">
        <v>10</v>
      </c>
      <c r="CB273" t="s">
        <v>3</v>
      </c>
      <c r="CE273">
        <v>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>(P273+Q273+S273)</f>
        <v>12429.6</v>
      </c>
      <c r="CQ273">
        <f>(AC273*BC273*AW273)</f>
        <v>0.93</v>
      </c>
      <c r="CR273">
        <f>(((((ET273*3))*BB273-((EU273*3))*BS273)+AE273*BS273)*AV273)</f>
        <v>0</v>
      </c>
      <c r="CS273">
        <f>(AE273*BS273*AV273)</f>
        <v>0</v>
      </c>
      <c r="CT273">
        <f>(AF273*BA273*AV273)</f>
        <v>1552.77</v>
      </c>
      <c r="CU273">
        <f>AG273</f>
        <v>0</v>
      </c>
      <c r="CV273">
        <f>(AH273*AV273)</f>
        <v>2.34</v>
      </c>
      <c r="CW273">
        <f t="shared" si="159"/>
        <v>0</v>
      </c>
      <c r="CX273">
        <f t="shared" si="159"/>
        <v>0</v>
      </c>
      <c r="CY273">
        <f>((S273*BZ273)/100)</f>
        <v>8695.5119999999988</v>
      </c>
      <c r="CZ273">
        <f>((S273*CA273)/100)</f>
        <v>1242.2160000000001</v>
      </c>
      <c r="DC273" t="s">
        <v>3</v>
      </c>
      <c r="DD273" t="s">
        <v>192</v>
      </c>
      <c r="DE273" t="s">
        <v>192</v>
      </c>
      <c r="DF273" t="s">
        <v>192</v>
      </c>
      <c r="DG273" t="s">
        <v>192</v>
      </c>
      <c r="DH273" t="s">
        <v>3</v>
      </c>
      <c r="DI273" t="s">
        <v>192</v>
      </c>
      <c r="DJ273" t="s">
        <v>192</v>
      </c>
      <c r="DK273" t="s">
        <v>3</v>
      </c>
      <c r="DL273" t="s">
        <v>3</v>
      </c>
      <c r="DM273" t="s">
        <v>3</v>
      </c>
      <c r="DN273">
        <v>0</v>
      </c>
      <c r="DO273">
        <v>0</v>
      </c>
      <c r="DP273">
        <v>1</v>
      </c>
      <c r="DQ273">
        <v>1</v>
      </c>
      <c r="DU273">
        <v>1013</v>
      </c>
      <c r="DV273" t="s">
        <v>190</v>
      </c>
      <c r="DW273" t="s">
        <v>190</v>
      </c>
      <c r="DX273">
        <v>1</v>
      </c>
      <c r="DZ273" t="s">
        <v>3</v>
      </c>
      <c r="EA273" t="s">
        <v>3</v>
      </c>
      <c r="EB273" t="s">
        <v>3</v>
      </c>
      <c r="EC273" t="s">
        <v>3</v>
      </c>
      <c r="EE273">
        <v>1441815344</v>
      </c>
      <c r="EF273">
        <v>1</v>
      </c>
      <c r="EG273" t="s">
        <v>20</v>
      </c>
      <c r="EH273">
        <v>0</v>
      </c>
      <c r="EI273" t="s">
        <v>3</v>
      </c>
      <c r="EJ273">
        <v>4</v>
      </c>
      <c r="EK273">
        <v>0</v>
      </c>
      <c r="EL273" t="s">
        <v>21</v>
      </c>
      <c r="EM273" t="s">
        <v>22</v>
      </c>
      <c r="EO273" t="s">
        <v>3</v>
      </c>
      <c r="EQ273">
        <v>1024</v>
      </c>
      <c r="ER273">
        <v>517.9</v>
      </c>
      <c r="ES273">
        <v>0.31</v>
      </c>
      <c r="ET273">
        <v>0</v>
      </c>
      <c r="EU273">
        <v>0</v>
      </c>
      <c r="EV273">
        <v>517.59</v>
      </c>
      <c r="EW273">
        <v>0.78</v>
      </c>
      <c r="EX273">
        <v>0</v>
      </c>
      <c r="EY273">
        <v>0</v>
      </c>
      <c r="FQ273">
        <v>0</v>
      </c>
      <c r="FR273">
        <f>ROUND(IF(BI273=3,GM273,0),2)</f>
        <v>0</v>
      </c>
      <c r="FS273">
        <v>0</v>
      </c>
      <c r="FX273">
        <v>70</v>
      </c>
      <c r="FY273">
        <v>10</v>
      </c>
      <c r="GA273" t="s">
        <v>3</v>
      </c>
      <c r="GD273">
        <v>0</v>
      </c>
      <c r="GF273">
        <v>1835675401</v>
      </c>
      <c r="GG273">
        <v>2</v>
      </c>
      <c r="GH273">
        <v>1</v>
      </c>
      <c r="GI273">
        <v>-2</v>
      </c>
      <c r="GJ273">
        <v>0</v>
      </c>
      <c r="GK273">
        <f>ROUND(R273*(R12)/100,2)</f>
        <v>0</v>
      </c>
      <c r="GL273">
        <f>ROUND(IF(AND(BH273=3,BI273=3,FS273&lt;&gt;0),P273,0),2)</f>
        <v>0</v>
      </c>
      <c r="GM273">
        <f>ROUND(O273+X273+Y273+GK273,2)+GX273</f>
        <v>22367.33</v>
      </c>
      <c r="GN273">
        <f>IF(OR(BI273=0,BI273=1),GM273-GX273,0)</f>
        <v>0</v>
      </c>
      <c r="GO273">
        <f>IF(BI273=2,GM273-GX273,0)</f>
        <v>0</v>
      </c>
      <c r="GP273">
        <f>IF(BI273=4,GM273-GX273,0)</f>
        <v>22367.33</v>
      </c>
      <c r="GR273">
        <v>0</v>
      </c>
      <c r="GS273">
        <v>3</v>
      </c>
      <c r="GT273">
        <v>0</v>
      </c>
      <c r="GU273" t="s">
        <v>3</v>
      </c>
      <c r="GV273">
        <f>ROUND((GT273),6)</f>
        <v>0</v>
      </c>
      <c r="GW273">
        <v>1</v>
      </c>
      <c r="GX273">
        <f>ROUND(HC273*I273,2)</f>
        <v>0</v>
      </c>
      <c r="HA273">
        <v>0</v>
      </c>
      <c r="HB273">
        <v>0</v>
      </c>
      <c r="HC273">
        <f>GV273*GW273</f>
        <v>0</v>
      </c>
      <c r="HE273" t="s">
        <v>3</v>
      </c>
      <c r="HF273" t="s">
        <v>3</v>
      </c>
      <c r="HM273" t="s">
        <v>3</v>
      </c>
      <c r="HN273" t="s">
        <v>3</v>
      </c>
      <c r="HO273" t="s">
        <v>3</v>
      </c>
      <c r="HP273" t="s">
        <v>3</v>
      </c>
      <c r="HQ273" t="s">
        <v>3</v>
      </c>
      <c r="IK273">
        <v>0</v>
      </c>
    </row>
    <row r="274" spans="1:245" x14ac:dyDescent="0.2">
      <c r="A274">
        <v>17</v>
      </c>
      <c r="B274">
        <v>1</v>
      </c>
      <c r="D274">
        <f>ROW(EtalonRes!A96)</f>
        <v>96</v>
      </c>
      <c r="E274" t="s">
        <v>200</v>
      </c>
      <c r="F274" t="s">
        <v>201</v>
      </c>
      <c r="G274" t="s">
        <v>202</v>
      </c>
      <c r="H274" t="s">
        <v>190</v>
      </c>
      <c r="I274">
        <v>8</v>
      </c>
      <c r="J274">
        <v>0</v>
      </c>
      <c r="K274">
        <v>8</v>
      </c>
      <c r="O274">
        <f>ROUND(CP274,2)</f>
        <v>7558.48</v>
      </c>
      <c r="P274">
        <f>ROUND(CQ274*I274,2)</f>
        <v>5.92</v>
      </c>
      <c r="Q274">
        <f>ROUND(CR274*I274,2)</f>
        <v>14.32</v>
      </c>
      <c r="R274">
        <f>ROUND(CS274*I274,2)</f>
        <v>0.16</v>
      </c>
      <c r="S274">
        <f>ROUND(CT274*I274,2)</f>
        <v>7538.24</v>
      </c>
      <c r="T274">
        <f>ROUND(CU274*I274,2)</f>
        <v>0</v>
      </c>
      <c r="U274">
        <f>CV274*I274</f>
        <v>11.36</v>
      </c>
      <c r="V274">
        <f>CW274*I274</f>
        <v>0</v>
      </c>
      <c r="W274">
        <f>ROUND(CX274*I274,2)</f>
        <v>0</v>
      </c>
      <c r="X274">
        <f t="shared" si="158"/>
        <v>5276.77</v>
      </c>
      <c r="Y274">
        <f t="shared" si="158"/>
        <v>753.82</v>
      </c>
      <c r="AA274">
        <v>1472364219</v>
      </c>
      <c r="AB274">
        <f>ROUND((AC274+AD274+AF274),6)</f>
        <v>944.81</v>
      </c>
      <c r="AC274">
        <f>ROUND((ES274),6)</f>
        <v>0.74</v>
      </c>
      <c r="AD274">
        <f>ROUND((((ET274)-(EU274))+AE274),6)</f>
        <v>1.79</v>
      </c>
      <c r="AE274">
        <f>ROUND((EU274),6)</f>
        <v>0.02</v>
      </c>
      <c r="AF274">
        <f>ROUND((EV274),6)</f>
        <v>942.28</v>
      </c>
      <c r="AG274">
        <f>ROUND((AP274),6)</f>
        <v>0</v>
      </c>
      <c r="AH274">
        <f>(EW274)</f>
        <v>1.42</v>
      </c>
      <c r="AI274">
        <f>(EX274)</f>
        <v>0</v>
      </c>
      <c r="AJ274">
        <f>(AS274)</f>
        <v>0</v>
      </c>
      <c r="AK274">
        <v>944.81</v>
      </c>
      <c r="AL274">
        <v>0.74</v>
      </c>
      <c r="AM274">
        <v>1.79</v>
      </c>
      <c r="AN274">
        <v>0.02</v>
      </c>
      <c r="AO274">
        <v>942.28</v>
      </c>
      <c r="AP274">
        <v>0</v>
      </c>
      <c r="AQ274">
        <v>1.42</v>
      </c>
      <c r="AR274">
        <v>0</v>
      </c>
      <c r="AS274">
        <v>0</v>
      </c>
      <c r="AT274">
        <v>70</v>
      </c>
      <c r="AU274">
        <v>10</v>
      </c>
      <c r="AV274">
        <v>1</v>
      </c>
      <c r="AW274">
        <v>1</v>
      </c>
      <c r="AZ274">
        <v>1</v>
      </c>
      <c r="BA274">
        <v>1</v>
      </c>
      <c r="BB274">
        <v>1</v>
      </c>
      <c r="BC274">
        <v>1</v>
      </c>
      <c r="BD274" t="s">
        <v>3</v>
      </c>
      <c r="BE274" t="s">
        <v>3</v>
      </c>
      <c r="BF274" t="s">
        <v>3</v>
      </c>
      <c r="BG274" t="s">
        <v>3</v>
      </c>
      <c r="BH274">
        <v>0</v>
      </c>
      <c r="BI274">
        <v>4</v>
      </c>
      <c r="BJ274" t="s">
        <v>203</v>
      </c>
      <c r="BM274">
        <v>0</v>
      </c>
      <c r="BN274">
        <v>0</v>
      </c>
      <c r="BO274" t="s">
        <v>3</v>
      </c>
      <c r="BP274">
        <v>0</v>
      </c>
      <c r="BQ274">
        <v>1</v>
      </c>
      <c r="BR274">
        <v>0</v>
      </c>
      <c r="BS274">
        <v>1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70</v>
      </c>
      <c r="CA274">
        <v>10</v>
      </c>
      <c r="CB274" t="s">
        <v>3</v>
      </c>
      <c r="CE274">
        <v>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>(P274+Q274+S274)</f>
        <v>7558.48</v>
      </c>
      <c r="CQ274">
        <f>(AC274*BC274*AW274)</f>
        <v>0.74</v>
      </c>
      <c r="CR274">
        <f>((((ET274)*BB274-(EU274)*BS274)+AE274*BS274)*AV274)</f>
        <v>1.79</v>
      </c>
      <c r="CS274">
        <f>(AE274*BS274*AV274)</f>
        <v>0.02</v>
      </c>
      <c r="CT274">
        <f>(AF274*BA274*AV274)</f>
        <v>942.28</v>
      </c>
      <c r="CU274">
        <f>AG274</f>
        <v>0</v>
      </c>
      <c r="CV274">
        <f>(AH274*AV274)</f>
        <v>1.42</v>
      </c>
      <c r="CW274">
        <f t="shared" si="159"/>
        <v>0</v>
      </c>
      <c r="CX274">
        <f t="shared" si="159"/>
        <v>0</v>
      </c>
      <c r="CY274">
        <f>((S274*BZ274)/100)</f>
        <v>5276.7679999999991</v>
      </c>
      <c r="CZ274">
        <f>((S274*CA274)/100)</f>
        <v>753.82399999999996</v>
      </c>
      <c r="DC274" t="s">
        <v>3</v>
      </c>
      <c r="DD274" t="s">
        <v>3</v>
      </c>
      <c r="DE274" t="s">
        <v>3</v>
      </c>
      <c r="DF274" t="s">
        <v>3</v>
      </c>
      <c r="DG274" t="s">
        <v>3</v>
      </c>
      <c r="DH274" t="s">
        <v>3</v>
      </c>
      <c r="DI274" t="s">
        <v>3</v>
      </c>
      <c r="DJ274" t="s">
        <v>3</v>
      </c>
      <c r="DK274" t="s">
        <v>3</v>
      </c>
      <c r="DL274" t="s">
        <v>3</v>
      </c>
      <c r="DM274" t="s">
        <v>3</v>
      </c>
      <c r="DN274">
        <v>0</v>
      </c>
      <c r="DO274">
        <v>0</v>
      </c>
      <c r="DP274">
        <v>1</v>
      </c>
      <c r="DQ274">
        <v>1</v>
      </c>
      <c r="DU274">
        <v>1013</v>
      </c>
      <c r="DV274" t="s">
        <v>190</v>
      </c>
      <c r="DW274" t="s">
        <v>190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1441815344</v>
      </c>
      <c r="EF274">
        <v>1</v>
      </c>
      <c r="EG274" t="s">
        <v>20</v>
      </c>
      <c r="EH274">
        <v>0</v>
      </c>
      <c r="EI274" t="s">
        <v>3</v>
      </c>
      <c r="EJ274">
        <v>4</v>
      </c>
      <c r="EK274">
        <v>0</v>
      </c>
      <c r="EL274" t="s">
        <v>21</v>
      </c>
      <c r="EM274" t="s">
        <v>22</v>
      </c>
      <c r="EO274" t="s">
        <v>3</v>
      </c>
      <c r="EQ274">
        <v>0</v>
      </c>
      <c r="ER274">
        <v>944.81</v>
      </c>
      <c r="ES274">
        <v>0.74</v>
      </c>
      <c r="ET274">
        <v>1.79</v>
      </c>
      <c r="EU274">
        <v>0.02</v>
      </c>
      <c r="EV274">
        <v>942.28</v>
      </c>
      <c r="EW274">
        <v>1.42</v>
      </c>
      <c r="EX274">
        <v>0</v>
      </c>
      <c r="EY274">
        <v>0</v>
      </c>
      <c r="FQ274">
        <v>0</v>
      </c>
      <c r="FR274">
        <f>ROUND(IF(BI274=3,GM274,0),2)</f>
        <v>0</v>
      </c>
      <c r="FS274">
        <v>0</v>
      </c>
      <c r="FX274">
        <v>70</v>
      </c>
      <c r="FY274">
        <v>10</v>
      </c>
      <c r="GA274" t="s">
        <v>3</v>
      </c>
      <c r="GD274">
        <v>0</v>
      </c>
      <c r="GF274">
        <v>-1859605603</v>
      </c>
      <c r="GG274">
        <v>2</v>
      </c>
      <c r="GH274">
        <v>1</v>
      </c>
      <c r="GI274">
        <v>-2</v>
      </c>
      <c r="GJ274">
        <v>0</v>
      </c>
      <c r="GK274">
        <f>ROUND(R274*(R12)/100,2)</f>
        <v>0.17</v>
      </c>
      <c r="GL274">
        <f>ROUND(IF(AND(BH274=3,BI274=3,FS274&lt;&gt;0),P274,0),2)</f>
        <v>0</v>
      </c>
      <c r="GM274">
        <f>ROUND(O274+X274+Y274+GK274,2)+GX274</f>
        <v>13589.24</v>
      </c>
      <c r="GN274">
        <f>IF(OR(BI274=0,BI274=1),GM274-GX274,0)</f>
        <v>0</v>
      </c>
      <c r="GO274">
        <f>IF(BI274=2,GM274-GX274,0)</f>
        <v>0</v>
      </c>
      <c r="GP274">
        <f>IF(BI274=4,GM274-GX274,0)</f>
        <v>13589.24</v>
      </c>
      <c r="GR274">
        <v>0</v>
      </c>
      <c r="GS274">
        <v>3</v>
      </c>
      <c r="GT274">
        <v>0</v>
      </c>
      <c r="GU274" t="s">
        <v>3</v>
      </c>
      <c r="GV274">
        <f>ROUND((GT274),6)</f>
        <v>0</v>
      </c>
      <c r="GW274">
        <v>1</v>
      </c>
      <c r="GX274">
        <f>ROUND(HC274*I274,2)</f>
        <v>0</v>
      </c>
      <c r="HA274">
        <v>0</v>
      </c>
      <c r="HB274">
        <v>0</v>
      </c>
      <c r="HC274">
        <f>GV274*GW274</f>
        <v>0</v>
      </c>
      <c r="HE274" t="s">
        <v>3</v>
      </c>
      <c r="HF274" t="s">
        <v>3</v>
      </c>
      <c r="HM274" t="s">
        <v>3</v>
      </c>
      <c r="HN274" t="s">
        <v>3</v>
      </c>
      <c r="HO274" t="s">
        <v>3</v>
      </c>
      <c r="HP274" t="s">
        <v>3</v>
      </c>
      <c r="HQ274" t="s">
        <v>3</v>
      </c>
      <c r="IK274">
        <v>0</v>
      </c>
    </row>
    <row r="276" spans="1:245" x14ac:dyDescent="0.2">
      <c r="A276" s="2">
        <v>51</v>
      </c>
      <c r="B276" s="2">
        <f>B267</f>
        <v>1</v>
      </c>
      <c r="C276" s="2">
        <f>A267</f>
        <v>5</v>
      </c>
      <c r="D276" s="2">
        <f>ROW(A267)</f>
        <v>267</v>
      </c>
      <c r="E276" s="2"/>
      <c r="F276" s="2" t="str">
        <f>IF(F267&lt;&gt;"",F267,"")</f>
        <v>Новый подраздел</v>
      </c>
      <c r="G276" s="2" t="str">
        <f>IF(G267&lt;&gt;"",G267,"")</f>
        <v>Холодоснабжение</v>
      </c>
      <c r="H276" s="2">
        <v>0</v>
      </c>
      <c r="I276" s="2"/>
      <c r="J276" s="2"/>
      <c r="K276" s="2"/>
      <c r="L276" s="2"/>
      <c r="M276" s="2"/>
      <c r="N276" s="2"/>
      <c r="O276" s="2">
        <f t="shared" ref="O276:T276" si="160">ROUND(AB276,2)</f>
        <v>20759.28</v>
      </c>
      <c r="P276" s="2">
        <f t="shared" si="160"/>
        <v>13.44</v>
      </c>
      <c r="Q276" s="2">
        <f t="shared" si="160"/>
        <v>42.24</v>
      </c>
      <c r="R276" s="2">
        <f t="shared" si="160"/>
        <v>0.56000000000000005</v>
      </c>
      <c r="S276" s="2">
        <f t="shared" si="160"/>
        <v>20703.599999999999</v>
      </c>
      <c r="T276" s="2">
        <f t="shared" si="160"/>
        <v>0</v>
      </c>
      <c r="U276" s="2">
        <f>AH276</f>
        <v>31.2</v>
      </c>
      <c r="V276" s="2">
        <f>AI276</f>
        <v>0</v>
      </c>
      <c r="W276" s="2">
        <f>ROUND(AJ276,2)</f>
        <v>0</v>
      </c>
      <c r="X276" s="2">
        <f>ROUND(AK276,2)</f>
        <v>14492.52</v>
      </c>
      <c r="Y276" s="2">
        <f>ROUND(AL276,2)</f>
        <v>2070.36</v>
      </c>
      <c r="Z276" s="2"/>
      <c r="AA276" s="2"/>
      <c r="AB276" s="2">
        <f>ROUND(SUMIF(AA271:AA274,"=1472364219",O271:O274),2)</f>
        <v>20759.28</v>
      </c>
      <c r="AC276" s="2">
        <f>ROUND(SUMIF(AA271:AA274,"=1472364219",P271:P274),2)</f>
        <v>13.44</v>
      </c>
      <c r="AD276" s="2">
        <f>ROUND(SUMIF(AA271:AA274,"=1472364219",Q271:Q274),2)</f>
        <v>42.24</v>
      </c>
      <c r="AE276" s="2">
        <f>ROUND(SUMIF(AA271:AA274,"=1472364219",R271:R274),2)</f>
        <v>0.56000000000000005</v>
      </c>
      <c r="AF276" s="2">
        <f>ROUND(SUMIF(AA271:AA274,"=1472364219",S271:S274),2)</f>
        <v>20703.599999999999</v>
      </c>
      <c r="AG276" s="2">
        <f>ROUND(SUMIF(AA271:AA274,"=1472364219",T271:T274),2)</f>
        <v>0</v>
      </c>
      <c r="AH276" s="2">
        <f>SUMIF(AA271:AA274,"=1472364219",U271:U274)</f>
        <v>31.2</v>
      </c>
      <c r="AI276" s="2">
        <f>SUMIF(AA271:AA274,"=1472364219",V271:V274)</f>
        <v>0</v>
      </c>
      <c r="AJ276" s="2">
        <f>ROUND(SUMIF(AA271:AA274,"=1472364219",W271:W274),2)</f>
        <v>0</v>
      </c>
      <c r="AK276" s="2">
        <f>ROUND(SUMIF(AA271:AA274,"=1472364219",X271:X274),2)</f>
        <v>14492.52</v>
      </c>
      <c r="AL276" s="2">
        <f>ROUND(SUMIF(AA271:AA274,"=1472364219",Y271:Y274),2)</f>
        <v>2070.36</v>
      </c>
      <c r="AM276" s="2"/>
      <c r="AN276" s="2"/>
      <c r="AO276" s="2">
        <f t="shared" ref="AO276:BD276" si="161">ROUND(BX276,2)</f>
        <v>0</v>
      </c>
      <c r="AP276" s="2">
        <f t="shared" si="161"/>
        <v>0</v>
      </c>
      <c r="AQ276" s="2">
        <f t="shared" si="161"/>
        <v>0</v>
      </c>
      <c r="AR276" s="2">
        <f t="shared" si="161"/>
        <v>37322.76</v>
      </c>
      <c r="AS276" s="2">
        <f t="shared" si="161"/>
        <v>0</v>
      </c>
      <c r="AT276" s="2">
        <f t="shared" si="161"/>
        <v>0</v>
      </c>
      <c r="AU276" s="2">
        <f t="shared" si="161"/>
        <v>37322.76</v>
      </c>
      <c r="AV276" s="2">
        <f t="shared" si="161"/>
        <v>13.44</v>
      </c>
      <c r="AW276" s="2">
        <f t="shared" si="161"/>
        <v>13.44</v>
      </c>
      <c r="AX276" s="2">
        <f t="shared" si="161"/>
        <v>0</v>
      </c>
      <c r="AY276" s="2">
        <f t="shared" si="161"/>
        <v>13.44</v>
      </c>
      <c r="AZ276" s="2">
        <f t="shared" si="161"/>
        <v>0</v>
      </c>
      <c r="BA276" s="2">
        <f t="shared" si="161"/>
        <v>0</v>
      </c>
      <c r="BB276" s="2">
        <f t="shared" si="161"/>
        <v>0</v>
      </c>
      <c r="BC276" s="2">
        <f t="shared" si="161"/>
        <v>0</v>
      </c>
      <c r="BD276" s="2">
        <f t="shared" si="161"/>
        <v>0</v>
      </c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>
        <f>ROUND(SUMIF(AA271:AA274,"=1472364219",FQ271:FQ274),2)</f>
        <v>0</v>
      </c>
      <c r="BY276" s="2">
        <f>ROUND(SUMIF(AA271:AA274,"=1472364219",FR271:FR274),2)</f>
        <v>0</v>
      </c>
      <c r="BZ276" s="2">
        <f>ROUND(SUMIF(AA271:AA274,"=1472364219",GL271:GL274),2)</f>
        <v>0</v>
      </c>
      <c r="CA276" s="2">
        <f>ROUND(SUMIF(AA271:AA274,"=1472364219",GM271:GM274),2)</f>
        <v>37322.76</v>
      </c>
      <c r="CB276" s="2">
        <f>ROUND(SUMIF(AA271:AA274,"=1472364219",GN271:GN274),2)</f>
        <v>0</v>
      </c>
      <c r="CC276" s="2">
        <f>ROUND(SUMIF(AA271:AA274,"=1472364219",GO271:GO274),2)</f>
        <v>0</v>
      </c>
      <c r="CD276" s="2">
        <f>ROUND(SUMIF(AA271:AA274,"=1472364219",GP271:GP274),2)</f>
        <v>37322.76</v>
      </c>
      <c r="CE276" s="2">
        <f>AC276-BX276</f>
        <v>13.44</v>
      </c>
      <c r="CF276" s="2">
        <f>AC276-BY276</f>
        <v>13.44</v>
      </c>
      <c r="CG276" s="2">
        <f>BX276-BZ276</f>
        <v>0</v>
      </c>
      <c r="CH276" s="2">
        <f>AC276-BX276-BY276+BZ276</f>
        <v>13.44</v>
      </c>
      <c r="CI276" s="2">
        <f>BY276-BZ276</f>
        <v>0</v>
      </c>
      <c r="CJ276" s="2">
        <f>ROUND(SUMIF(AA271:AA274,"=1472364219",GX271:GX274),2)</f>
        <v>0</v>
      </c>
      <c r="CK276" s="2">
        <f>ROUND(SUMIF(AA271:AA274,"=1472364219",GY271:GY274),2)</f>
        <v>0</v>
      </c>
      <c r="CL276" s="2">
        <f>ROUND(SUMIF(AA271:AA274,"=1472364219",GZ271:GZ274),2)</f>
        <v>0</v>
      </c>
      <c r="CM276" s="2">
        <f>ROUND(SUMIF(AA271:AA274,"=1472364219",HD271:HD274),2)</f>
        <v>0</v>
      </c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3"/>
      <c r="DH276" s="3"/>
      <c r="DI276" s="3"/>
      <c r="DJ276" s="3"/>
      <c r="DK276" s="3"/>
      <c r="DL276" s="3"/>
      <c r="DM276" s="3"/>
      <c r="DN276" s="3"/>
      <c r="DO276" s="3"/>
      <c r="DP276" s="3"/>
      <c r="DQ276" s="3"/>
      <c r="DR276" s="3"/>
      <c r="DS276" s="3"/>
      <c r="DT276" s="3"/>
      <c r="DU276" s="3"/>
      <c r="DV276" s="3"/>
      <c r="DW276" s="3"/>
      <c r="DX276" s="3"/>
      <c r="DY276" s="3"/>
      <c r="DZ276" s="3"/>
      <c r="EA276" s="3"/>
      <c r="EB276" s="3"/>
      <c r="EC276" s="3"/>
      <c r="ED276" s="3"/>
      <c r="EE276" s="3"/>
      <c r="EF276" s="3"/>
      <c r="EG276" s="3"/>
      <c r="EH276" s="3"/>
      <c r="EI276" s="3"/>
      <c r="EJ276" s="3"/>
      <c r="EK276" s="3"/>
      <c r="EL276" s="3"/>
      <c r="EM276" s="3"/>
      <c r="EN276" s="3"/>
      <c r="EO276" s="3"/>
      <c r="EP276" s="3"/>
      <c r="EQ276" s="3"/>
      <c r="ER276" s="3"/>
      <c r="ES276" s="3"/>
      <c r="ET276" s="3"/>
      <c r="EU276" s="3"/>
      <c r="EV276" s="3"/>
      <c r="EW276" s="3"/>
      <c r="EX276" s="3"/>
      <c r="EY276" s="3"/>
      <c r="EZ276" s="3"/>
      <c r="FA276" s="3"/>
      <c r="FB276" s="3"/>
      <c r="FC276" s="3"/>
      <c r="FD276" s="3"/>
      <c r="FE276" s="3"/>
      <c r="FF276" s="3"/>
      <c r="FG276" s="3"/>
      <c r="FH276" s="3"/>
      <c r="FI276" s="3"/>
      <c r="FJ276" s="3"/>
      <c r="FK276" s="3"/>
      <c r="FL276" s="3"/>
      <c r="FM276" s="3"/>
      <c r="FN276" s="3"/>
      <c r="FO276" s="3"/>
      <c r="FP276" s="3"/>
      <c r="FQ276" s="3"/>
      <c r="FR276" s="3"/>
      <c r="FS276" s="3"/>
      <c r="FT276" s="3"/>
      <c r="FU276" s="3"/>
      <c r="FV276" s="3"/>
      <c r="FW276" s="3"/>
      <c r="FX276" s="3"/>
      <c r="FY276" s="3"/>
      <c r="FZ276" s="3"/>
      <c r="GA276" s="3"/>
      <c r="GB276" s="3"/>
      <c r="GC276" s="3"/>
      <c r="GD276" s="3"/>
      <c r="GE276" s="3"/>
      <c r="GF276" s="3"/>
      <c r="GG276" s="3"/>
      <c r="GH276" s="3"/>
      <c r="GI276" s="3"/>
      <c r="GJ276" s="3"/>
      <c r="GK276" s="3"/>
      <c r="GL276" s="3"/>
      <c r="GM276" s="3"/>
      <c r="GN276" s="3"/>
      <c r="GO276" s="3"/>
      <c r="GP276" s="3"/>
      <c r="GQ276" s="3"/>
      <c r="GR276" s="3"/>
      <c r="GS276" s="3"/>
      <c r="GT276" s="3"/>
      <c r="GU276" s="3"/>
      <c r="GV276" s="3"/>
      <c r="GW276" s="3"/>
      <c r="GX276" s="3">
        <v>0</v>
      </c>
    </row>
    <row r="278" spans="1:245" x14ac:dyDescent="0.2">
      <c r="A278" s="4">
        <v>50</v>
      </c>
      <c r="B278" s="4">
        <v>0</v>
      </c>
      <c r="C278" s="4">
        <v>0</v>
      </c>
      <c r="D278" s="4">
        <v>1</v>
      </c>
      <c r="E278" s="4">
        <v>201</v>
      </c>
      <c r="F278" s="4">
        <f>ROUND(Source!O276,O278)</f>
        <v>20759.28</v>
      </c>
      <c r="G278" s="4" t="s">
        <v>69</v>
      </c>
      <c r="H278" s="4" t="s">
        <v>70</v>
      </c>
      <c r="I278" s="4"/>
      <c r="J278" s="4"/>
      <c r="K278" s="4">
        <v>201</v>
      </c>
      <c r="L278" s="4">
        <v>1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20759.28</v>
      </c>
      <c r="X278" s="4">
        <v>1</v>
      </c>
      <c r="Y278" s="4">
        <v>20759.28</v>
      </c>
      <c r="Z278" s="4"/>
      <c r="AA278" s="4"/>
      <c r="AB278" s="4"/>
    </row>
    <row r="279" spans="1:245" x14ac:dyDescent="0.2">
      <c r="A279" s="4">
        <v>50</v>
      </c>
      <c r="B279" s="4">
        <v>0</v>
      </c>
      <c r="C279" s="4">
        <v>0</v>
      </c>
      <c r="D279" s="4">
        <v>1</v>
      </c>
      <c r="E279" s="4">
        <v>202</v>
      </c>
      <c r="F279" s="4">
        <f>ROUND(Source!P276,O279)</f>
        <v>13.44</v>
      </c>
      <c r="G279" s="4" t="s">
        <v>71</v>
      </c>
      <c r="H279" s="4" t="s">
        <v>72</v>
      </c>
      <c r="I279" s="4"/>
      <c r="J279" s="4"/>
      <c r="K279" s="4">
        <v>202</v>
      </c>
      <c r="L279" s="4">
        <v>2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13.44</v>
      </c>
      <c r="X279" s="4">
        <v>1</v>
      </c>
      <c r="Y279" s="4">
        <v>13.44</v>
      </c>
      <c r="Z279" s="4"/>
      <c r="AA279" s="4"/>
      <c r="AB279" s="4"/>
    </row>
    <row r="280" spans="1:245" x14ac:dyDescent="0.2">
      <c r="A280" s="4">
        <v>50</v>
      </c>
      <c r="B280" s="4">
        <v>0</v>
      </c>
      <c r="C280" s="4">
        <v>0</v>
      </c>
      <c r="D280" s="4">
        <v>1</v>
      </c>
      <c r="E280" s="4">
        <v>222</v>
      </c>
      <c r="F280" s="4">
        <f>ROUND(Source!AO276,O280)</f>
        <v>0</v>
      </c>
      <c r="G280" s="4" t="s">
        <v>73</v>
      </c>
      <c r="H280" s="4" t="s">
        <v>74</v>
      </c>
      <c r="I280" s="4"/>
      <c r="J280" s="4"/>
      <c r="K280" s="4">
        <v>222</v>
      </c>
      <c r="L280" s="4">
        <v>3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45" x14ac:dyDescent="0.2">
      <c r="A281" s="4">
        <v>50</v>
      </c>
      <c r="B281" s="4">
        <v>0</v>
      </c>
      <c r="C281" s="4">
        <v>0</v>
      </c>
      <c r="D281" s="4">
        <v>1</v>
      </c>
      <c r="E281" s="4">
        <v>225</v>
      </c>
      <c r="F281" s="4">
        <f>ROUND(Source!AV276,O281)</f>
        <v>13.44</v>
      </c>
      <c r="G281" s="4" t="s">
        <v>75</v>
      </c>
      <c r="H281" s="4" t="s">
        <v>76</v>
      </c>
      <c r="I281" s="4"/>
      <c r="J281" s="4"/>
      <c r="K281" s="4">
        <v>225</v>
      </c>
      <c r="L281" s="4">
        <v>4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13.44</v>
      </c>
      <c r="X281" s="4">
        <v>1</v>
      </c>
      <c r="Y281" s="4">
        <v>13.44</v>
      </c>
      <c r="Z281" s="4"/>
      <c r="AA281" s="4"/>
      <c r="AB281" s="4"/>
    </row>
    <row r="282" spans="1:245" x14ac:dyDescent="0.2">
      <c r="A282" s="4">
        <v>50</v>
      </c>
      <c r="B282" s="4">
        <v>0</v>
      </c>
      <c r="C282" s="4">
        <v>0</v>
      </c>
      <c r="D282" s="4">
        <v>1</v>
      </c>
      <c r="E282" s="4">
        <v>226</v>
      </c>
      <c r="F282" s="4">
        <f>ROUND(Source!AW276,O282)</f>
        <v>13.44</v>
      </c>
      <c r="G282" s="4" t="s">
        <v>77</v>
      </c>
      <c r="H282" s="4" t="s">
        <v>78</v>
      </c>
      <c r="I282" s="4"/>
      <c r="J282" s="4"/>
      <c r="K282" s="4">
        <v>226</v>
      </c>
      <c r="L282" s="4">
        <v>5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13.44</v>
      </c>
      <c r="X282" s="4">
        <v>1</v>
      </c>
      <c r="Y282" s="4">
        <v>13.44</v>
      </c>
      <c r="Z282" s="4"/>
      <c r="AA282" s="4"/>
      <c r="AB282" s="4"/>
    </row>
    <row r="283" spans="1:245" x14ac:dyDescent="0.2">
      <c r="A283" s="4">
        <v>50</v>
      </c>
      <c r="B283" s="4">
        <v>0</v>
      </c>
      <c r="C283" s="4">
        <v>0</v>
      </c>
      <c r="D283" s="4">
        <v>1</v>
      </c>
      <c r="E283" s="4">
        <v>227</v>
      </c>
      <c r="F283" s="4">
        <f>ROUND(Source!AX276,O283)</f>
        <v>0</v>
      </c>
      <c r="G283" s="4" t="s">
        <v>79</v>
      </c>
      <c r="H283" s="4" t="s">
        <v>80</v>
      </c>
      <c r="I283" s="4"/>
      <c r="J283" s="4"/>
      <c r="K283" s="4">
        <v>227</v>
      </c>
      <c r="L283" s="4">
        <v>6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45" x14ac:dyDescent="0.2">
      <c r="A284" s="4">
        <v>50</v>
      </c>
      <c r="B284" s="4">
        <v>0</v>
      </c>
      <c r="C284" s="4">
        <v>0</v>
      </c>
      <c r="D284" s="4">
        <v>1</v>
      </c>
      <c r="E284" s="4">
        <v>228</v>
      </c>
      <c r="F284" s="4">
        <f>ROUND(Source!AY276,O284)</f>
        <v>13.44</v>
      </c>
      <c r="G284" s="4" t="s">
        <v>81</v>
      </c>
      <c r="H284" s="4" t="s">
        <v>82</v>
      </c>
      <c r="I284" s="4"/>
      <c r="J284" s="4"/>
      <c r="K284" s="4">
        <v>228</v>
      </c>
      <c r="L284" s="4">
        <v>7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13.44</v>
      </c>
      <c r="X284" s="4">
        <v>1</v>
      </c>
      <c r="Y284" s="4">
        <v>13.44</v>
      </c>
      <c r="Z284" s="4"/>
      <c r="AA284" s="4"/>
      <c r="AB284" s="4"/>
    </row>
    <row r="285" spans="1:245" x14ac:dyDescent="0.2">
      <c r="A285" s="4">
        <v>50</v>
      </c>
      <c r="B285" s="4">
        <v>0</v>
      </c>
      <c r="C285" s="4">
        <v>0</v>
      </c>
      <c r="D285" s="4">
        <v>1</v>
      </c>
      <c r="E285" s="4">
        <v>216</v>
      </c>
      <c r="F285" s="4">
        <f>ROUND(Source!AP276,O285)</f>
        <v>0</v>
      </c>
      <c r="G285" s="4" t="s">
        <v>83</v>
      </c>
      <c r="H285" s="4" t="s">
        <v>84</v>
      </c>
      <c r="I285" s="4"/>
      <c r="J285" s="4"/>
      <c r="K285" s="4">
        <v>216</v>
      </c>
      <c r="L285" s="4">
        <v>8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45" x14ac:dyDescent="0.2">
      <c r="A286" s="4">
        <v>50</v>
      </c>
      <c r="B286" s="4">
        <v>0</v>
      </c>
      <c r="C286" s="4">
        <v>0</v>
      </c>
      <c r="D286" s="4">
        <v>1</v>
      </c>
      <c r="E286" s="4">
        <v>223</v>
      </c>
      <c r="F286" s="4">
        <f>ROUND(Source!AQ276,O286)</f>
        <v>0</v>
      </c>
      <c r="G286" s="4" t="s">
        <v>85</v>
      </c>
      <c r="H286" s="4" t="s">
        <v>86</v>
      </c>
      <c r="I286" s="4"/>
      <c r="J286" s="4"/>
      <c r="K286" s="4">
        <v>223</v>
      </c>
      <c r="L286" s="4">
        <v>9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45" x14ac:dyDescent="0.2">
      <c r="A287" s="4">
        <v>50</v>
      </c>
      <c r="B287" s="4">
        <v>0</v>
      </c>
      <c r="C287" s="4">
        <v>0</v>
      </c>
      <c r="D287" s="4">
        <v>1</v>
      </c>
      <c r="E287" s="4">
        <v>229</v>
      </c>
      <c r="F287" s="4">
        <f>ROUND(Source!AZ276,O287)</f>
        <v>0</v>
      </c>
      <c r="G287" s="4" t="s">
        <v>87</v>
      </c>
      <c r="H287" s="4" t="s">
        <v>88</v>
      </c>
      <c r="I287" s="4"/>
      <c r="J287" s="4"/>
      <c r="K287" s="4">
        <v>229</v>
      </c>
      <c r="L287" s="4">
        <v>10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45" x14ac:dyDescent="0.2">
      <c r="A288" s="4">
        <v>50</v>
      </c>
      <c r="B288" s="4">
        <v>0</v>
      </c>
      <c r="C288" s="4">
        <v>0</v>
      </c>
      <c r="D288" s="4">
        <v>1</v>
      </c>
      <c r="E288" s="4">
        <v>203</v>
      </c>
      <c r="F288" s="4">
        <f>ROUND(Source!Q276,O288)</f>
        <v>42.24</v>
      </c>
      <c r="G288" s="4" t="s">
        <v>89</v>
      </c>
      <c r="H288" s="4" t="s">
        <v>90</v>
      </c>
      <c r="I288" s="4"/>
      <c r="J288" s="4"/>
      <c r="K288" s="4">
        <v>203</v>
      </c>
      <c r="L288" s="4">
        <v>11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42.24</v>
      </c>
      <c r="X288" s="4">
        <v>1</v>
      </c>
      <c r="Y288" s="4">
        <v>42.24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231</v>
      </c>
      <c r="F289" s="4">
        <f>ROUND(Source!BB276,O289)</f>
        <v>0</v>
      </c>
      <c r="G289" s="4" t="s">
        <v>91</v>
      </c>
      <c r="H289" s="4" t="s">
        <v>92</v>
      </c>
      <c r="I289" s="4"/>
      <c r="J289" s="4"/>
      <c r="K289" s="4">
        <v>231</v>
      </c>
      <c r="L289" s="4">
        <v>12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204</v>
      </c>
      <c r="F290" s="4">
        <f>ROUND(Source!R276,O290)</f>
        <v>0.56000000000000005</v>
      </c>
      <c r="G290" s="4" t="s">
        <v>93</v>
      </c>
      <c r="H290" s="4" t="s">
        <v>94</v>
      </c>
      <c r="I290" s="4"/>
      <c r="J290" s="4"/>
      <c r="K290" s="4">
        <v>204</v>
      </c>
      <c r="L290" s="4">
        <v>13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0.56000000000000005</v>
      </c>
      <c r="X290" s="4">
        <v>1</v>
      </c>
      <c r="Y290" s="4">
        <v>0.56000000000000005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205</v>
      </c>
      <c r="F291" s="4">
        <f>ROUND(Source!S276,O291)</f>
        <v>20703.599999999999</v>
      </c>
      <c r="G291" s="4" t="s">
        <v>95</v>
      </c>
      <c r="H291" s="4" t="s">
        <v>96</v>
      </c>
      <c r="I291" s="4"/>
      <c r="J291" s="4"/>
      <c r="K291" s="4">
        <v>205</v>
      </c>
      <c r="L291" s="4">
        <v>14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20703.599999999999</v>
      </c>
      <c r="X291" s="4">
        <v>1</v>
      </c>
      <c r="Y291" s="4">
        <v>20703.599999999999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232</v>
      </c>
      <c r="F292" s="4">
        <f>ROUND(Source!BC276,O292)</f>
        <v>0</v>
      </c>
      <c r="G292" s="4" t="s">
        <v>97</v>
      </c>
      <c r="H292" s="4" t="s">
        <v>98</v>
      </c>
      <c r="I292" s="4"/>
      <c r="J292" s="4"/>
      <c r="K292" s="4">
        <v>232</v>
      </c>
      <c r="L292" s="4">
        <v>15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214</v>
      </c>
      <c r="F293" s="4">
        <f>ROUND(Source!AS276,O293)</f>
        <v>0</v>
      </c>
      <c r="G293" s="4" t="s">
        <v>99</v>
      </c>
      <c r="H293" s="4" t="s">
        <v>100</v>
      </c>
      <c r="I293" s="4"/>
      <c r="J293" s="4"/>
      <c r="K293" s="4">
        <v>214</v>
      </c>
      <c r="L293" s="4">
        <v>16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215</v>
      </c>
      <c r="F294" s="4">
        <f>ROUND(Source!AT276,O294)</f>
        <v>0</v>
      </c>
      <c r="G294" s="4" t="s">
        <v>101</v>
      </c>
      <c r="H294" s="4" t="s">
        <v>102</v>
      </c>
      <c r="I294" s="4"/>
      <c r="J294" s="4"/>
      <c r="K294" s="4">
        <v>215</v>
      </c>
      <c r="L294" s="4">
        <v>17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217</v>
      </c>
      <c r="F295" s="4">
        <f>ROUND(Source!AU276,O295)</f>
        <v>37322.76</v>
      </c>
      <c r="G295" s="4" t="s">
        <v>103</v>
      </c>
      <c r="H295" s="4" t="s">
        <v>104</v>
      </c>
      <c r="I295" s="4"/>
      <c r="J295" s="4"/>
      <c r="K295" s="4">
        <v>217</v>
      </c>
      <c r="L295" s="4">
        <v>18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37322.76</v>
      </c>
      <c r="X295" s="4">
        <v>1</v>
      </c>
      <c r="Y295" s="4">
        <v>37322.76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230</v>
      </c>
      <c r="F296" s="4">
        <f>ROUND(Source!BA276,O296)</f>
        <v>0</v>
      </c>
      <c r="G296" s="4" t="s">
        <v>105</v>
      </c>
      <c r="H296" s="4" t="s">
        <v>106</v>
      </c>
      <c r="I296" s="4"/>
      <c r="J296" s="4"/>
      <c r="K296" s="4">
        <v>230</v>
      </c>
      <c r="L296" s="4">
        <v>19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206</v>
      </c>
      <c r="F297" s="4">
        <f>ROUND(Source!T276,O297)</f>
        <v>0</v>
      </c>
      <c r="G297" s="4" t="s">
        <v>107</v>
      </c>
      <c r="H297" s="4" t="s">
        <v>108</v>
      </c>
      <c r="I297" s="4"/>
      <c r="J297" s="4"/>
      <c r="K297" s="4">
        <v>206</v>
      </c>
      <c r="L297" s="4">
        <v>20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207</v>
      </c>
      <c r="F298" s="4">
        <f>Source!U276</f>
        <v>31.2</v>
      </c>
      <c r="G298" s="4" t="s">
        <v>109</v>
      </c>
      <c r="H298" s="4" t="s">
        <v>110</v>
      </c>
      <c r="I298" s="4"/>
      <c r="J298" s="4"/>
      <c r="K298" s="4">
        <v>207</v>
      </c>
      <c r="L298" s="4">
        <v>21</v>
      </c>
      <c r="M298" s="4">
        <v>3</v>
      </c>
      <c r="N298" s="4" t="s">
        <v>3</v>
      </c>
      <c r="O298" s="4">
        <v>-1</v>
      </c>
      <c r="P298" s="4"/>
      <c r="Q298" s="4"/>
      <c r="R298" s="4"/>
      <c r="S298" s="4"/>
      <c r="T298" s="4"/>
      <c r="U298" s="4"/>
      <c r="V298" s="4"/>
      <c r="W298" s="4">
        <v>31.2</v>
      </c>
      <c r="X298" s="4">
        <v>1</v>
      </c>
      <c r="Y298" s="4">
        <v>31.2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208</v>
      </c>
      <c r="F299" s="4">
        <f>Source!V276</f>
        <v>0</v>
      </c>
      <c r="G299" s="4" t="s">
        <v>111</v>
      </c>
      <c r="H299" s="4" t="s">
        <v>112</v>
      </c>
      <c r="I299" s="4"/>
      <c r="J299" s="4"/>
      <c r="K299" s="4">
        <v>208</v>
      </c>
      <c r="L299" s="4">
        <v>22</v>
      </c>
      <c r="M299" s="4">
        <v>3</v>
      </c>
      <c r="N299" s="4" t="s">
        <v>3</v>
      </c>
      <c r="O299" s="4">
        <v>-1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209</v>
      </c>
      <c r="F300" s="4">
        <f>ROUND(Source!W276,O300)</f>
        <v>0</v>
      </c>
      <c r="G300" s="4" t="s">
        <v>113</v>
      </c>
      <c r="H300" s="4" t="s">
        <v>114</v>
      </c>
      <c r="I300" s="4"/>
      <c r="J300" s="4"/>
      <c r="K300" s="4">
        <v>209</v>
      </c>
      <c r="L300" s="4">
        <v>23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233</v>
      </c>
      <c r="F301" s="4">
        <f>ROUND(Source!BD276,O301)</f>
        <v>0</v>
      </c>
      <c r="G301" s="4" t="s">
        <v>115</v>
      </c>
      <c r="H301" s="4" t="s">
        <v>116</v>
      </c>
      <c r="I301" s="4"/>
      <c r="J301" s="4"/>
      <c r="K301" s="4">
        <v>233</v>
      </c>
      <c r="L301" s="4">
        <v>24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210</v>
      </c>
      <c r="F302" s="4">
        <f>ROUND(Source!X276,O302)</f>
        <v>14492.52</v>
      </c>
      <c r="G302" s="4" t="s">
        <v>117</v>
      </c>
      <c r="H302" s="4" t="s">
        <v>118</v>
      </c>
      <c r="I302" s="4"/>
      <c r="J302" s="4"/>
      <c r="K302" s="4">
        <v>210</v>
      </c>
      <c r="L302" s="4">
        <v>25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14492.52</v>
      </c>
      <c r="X302" s="4">
        <v>1</v>
      </c>
      <c r="Y302" s="4">
        <v>14492.52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211</v>
      </c>
      <c r="F303" s="4">
        <f>ROUND(Source!Y276,O303)</f>
        <v>2070.36</v>
      </c>
      <c r="G303" s="4" t="s">
        <v>119</v>
      </c>
      <c r="H303" s="4" t="s">
        <v>120</v>
      </c>
      <c r="I303" s="4"/>
      <c r="J303" s="4"/>
      <c r="K303" s="4">
        <v>211</v>
      </c>
      <c r="L303" s="4">
        <v>26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2070.36</v>
      </c>
      <c r="X303" s="4">
        <v>1</v>
      </c>
      <c r="Y303" s="4">
        <v>2070.36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224</v>
      </c>
      <c r="F304" s="4">
        <f>ROUND(Source!AR276,O304)</f>
        <v>37322.76</v>
      </c>
      <c r="G304" s="4" t="s">
        <v>121</v>
      </c>
      <c r="H304" s="4" t="s">
        <v>122</v>
      </c>
      <c r="I304" s="4"/>
      <c r="J304" s="4"/>
      <c r="K304" s="4">
        <v>224</v>
      </c>
      <c r="L304" s="4">
        <v>27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37322.76</v>
      </c>
      <c r="X304" s="4">
        <v>1</v>
      </c>
      <c r="Y304" s="4">
        <v>37322.76</v>
      </c>
      <c r="Z304" s="4"/>
      <c r="AA304" s="4"/>
      <c r="AB304" s="4"/>
    </row>
    <row r="306" spans="1:206" x14ac:dyDescent="0.2">
      <c r="A306" s="2">
        <v>51</v>
      </c>
      <c r="B306" s="2">
        <f>B219</f>
        <v>1</v>
      </c>
      <c r="C306" s="2">
        <f>A219</f>
        <v>4</v>
      </c>
      <c r="D306" s="2">
        <f>ROW(A219)</f>
        <v>219</v>
      </c>
      <c r="E306" s="2"/>
      <c r="F306" s="2" t="str">
        <f>IF(F219&lt;&gt;"",F219,"")</f>
        <v>Новый раздел</v>
      </c>
      <c r="G306" s="2" t="str">
        <f>IF(G219&lt;&gt;"",G219,"")</f>
        <v>3. Вентиляция и кондиционирование</v>
      </c>
      <c r="H306" s="2">
        <v>0</v>
      </c>
      <c r="I306" s="2"/>
      <c r="J306" s="2"/>
      <c r="K306" s="2"/>
      <c r="L306" s="2"/>
      <c r="M306" s="2"/>
      <c r="N306" s="2"/>
      <c r="O306" s="2">
        <f t="shared" ref="O306:T306" si="162">ROUND(O237+O276+AB306,2)</f>
        <v>49326</v>
      </c>
      <c r="P306" s="2">
        <f t="shared" si="162"/>
        <v>36.32</v>
      </c>
      <c r="Q306" s="2">
        <f t="shared" si="162"/>
        <v>123.84</v>
      </c>
      <c r="R306" s="2">
        <f t="shared" si="162"/>
        <v>1.76</v>
      </c>
      <c r="S306" s="2">
        <f t="shared" si="162"/>
        <v>49165.84</v>
      </c>
      <c r="T306" s="2">
        <f t="shared" si="162"/>
        <v>0</v>
      </c>
      <c r="U306" s="2">
        <f>U237+U276+AH306</f>
        <v>74.319999999999993</v>
      </c>
      <c r="V306" s="2">
        <f>V237+V276+AI306</f>
        <v>0</v>
      </c>
      <c r="W306" s="2">
        <f>ROUND(W237+W276+AJ306,2)</f>
        <v>0</v>
      </c>
      <c r="X306" s="2">
        <f>ROUND(X237+X276+AK306,2)</f>
        <v>34416.089999999997</v>
      </c>
      <c r="Y306" s="2">
        <f>ROUND(Y237+Y276+AL306,2)</f>
        <v>4916.59</v>
      </c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>
        <f t="shared" ref="AO306:BD306" si="163">ROUND(AO237+AO276+BX306,2)</f>
        <v>0</v>
      </c>
      <c r="AP306" s="2">
        <f t="shared" si="163"/>
        <v>0</v>
      </c>
      <c r="AQ306" s="2">
        <f t="shared" si="163"/>
        <v>0</v>
      </c>
      <c r="AR306" s="2">
        <f t="shared" si="163"/>
        <v>88660.58</v>
      </c>
      <c r="AS306" s="2">
        <f t="shared" si="163"/>
        <v>0</v>
      </c>
      <c r="AT306" s="2">
        <f t="shared" si="163"/>
        <v>0</v>
      </c>
      <c r="AU306" s="2">
        <f t="shared" si="163"/>
        <v>88660.58</v>
      </c>
      <c r="AV306" s="2">
        <f t="shared" si="163"/>
        <v>36.32</v>
      </c>
      <c r="AW306" s="2">
        <f t="shared" si="163"/>
        <v>36.32</v>
      </c>
      <c r="AX306" s="2">
        <f t="shared" si="163"/>
        <v>0</v>
      </c>
      <c r="AY306" s="2">
        <f t="shared" si="163"/>
        <v>36.32</v>
      </c>
      <c r="AZ306" s="2">
        <f t="shared" si="163"/>
        <v>0</v>
      </c>
      <c r="BA306" s="2">
        <f t="shared" si="163"/>
        <v>0</v>
      </c>
      <c r="BB306" s="2">
        <f t="shared" si="163"/>
        <v>0</v>
      </c>
      <c r="BC306" s="2">
        <f t="shared" si="163"/>
        <v>0</v>
      </c>
      <c r="BD306" s="2">
        <f t="shared" si="163"/>
        <v>0</v>
      </c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3"/>
      <c r="DH306" s="3"/>
      <c r="DI306" s="3"/>
      <c r="DJ306" s="3"/>
      <c r="DK306" s="3"/>
      <c r="DL306" s="3"/>
      <c r="DM306" s="3"/>
      <c r="DN306" s="3"/>
      <c r="DO306" s="3"/>
      <c r="DP306" s="3"/>
      <c r="DQ306" s="3"/>
      <c r="DR306" s="3"/>
      <c r="DS306" s="3"/>
      <c r="DT306" s="3"/>
      <c r="DU306" s="3"/>
      <c r="DV306" s="3"/>
      <c r="DW306" s="3"/>
      <c r="DX306" s="3"/>
      <c r="DY306" s="3"/>
      <c r="DZ306" s="3"/>
      <c r="EA306" s="3"/>
      <c r="EB306" s="3"/>
      <c r="EC306" s="3"/>
      <c r="ED306" s="3"/>
      <c r="EE306" s="3"/>
      <c r="EF306" s="3"/>
      <c r="EG306" s="3"/>
      <c r="EH306" s="3"/>
      <c r="EI306" s="3"/>
      <c r="EJ306" s="3"/>
      <c r="EK306" s="3"/>
      <c r="EL306" s="3"/>
      <c r="EM306" s="3"/>
      <c r="EN306" s="3"/>
      <c r="EO306" s="3"/>
      <c r="EP306" s="3"/>
      <c r="EQ306" s="3"/>
      <c r="ER306" s="3"/>
      <c r="ES306" s="3"/>
      <c r="ET306" s="3"/>
      <c r="EU306" s="3"/>
      <c r="EV306" s="3"/>
      <c r="EW306" s="3"/>
      <c r="EX306" s="3"/>
      <c r="EY306" s="3"/>
      <c r="EZ306" s="3"/>
      <c r="FA306" s="3"/>
      <c r="FB306" s="3"/>
      <c r="FC306" s="3"/>
      <c r="FD306" s="3"/>
      <c r="FE306" s="3"/>
      <c r="FF306" s="3"/>
      <c r="FG306" s="3"/>
      <c r="FH306" s="3"/>
      <c r="FI306" s="3"/>
      <c r="FJ306" s="3"/>
      <c r="FK306" s="3"/>
      <c r="FL306" s="3"/>
      <c r="FM306" s="3"/>
      <c r="FN306" s="3"/>
      <c r="FO306" s="3"/>
      <c r="FP306" s="3"/>
      <c r="FQ306" s="3"/>
      <c r="FR306" s="3"/>
      <c r="FS306" s="3"/>
      <c r="FT306" s="3"/>
      <c r="FU306" s="3"/>
      <c r="FV306" s="3"/>
      <c r="FW306" s="3"/>
      <c r="FX306" s="3"/>
      <c r="FY306" s="3"/>
      <c r="FZ306" s="3"/>
      <c r="GA306" s="3"/>
      <c r="GB306" s="3"/>
      <c r="GC306" s="3"/>
      <c r="GD306" s="3"/>
      <c r="GE306" s="3"/>
      <c r="GF306" s="3"/>
      <c r="GG306" s="3"/>
      <c r="GH306" s="3"/>
      <c r="GI306" s="3"/>
      <c r="GJ306" s="3"/>
      <c r="GK306" s="3"/>
      <c r="GL306" s="3"/>
      <c r="GM306" s="3"/>
      <c r="GN306" s="3"/>
      <c r="GO306" s="3"/>
      <c r="GP306" s="3"/>
      <c r="GQ306" s="3"/>
      <c r="GR306" s="3"/>
      <c r="GS306" s="3"/>
      <c r="GT306" s="3"/>
      <c r="GU306" s="3"/>
      <c r="GV306" s="3"/>
      <c r="GW306" s="3"/>
      <c r="GX306" s="3">
        <v>0</v>
      </c>
    </row>
    <row r="308" spans="1:206" x14ac:dyDescent="0.2">
      <c r="A308" s="4">
        <v>50</v>
      </c>
      <c r="B308" s="4">
        <v>0</v>
      </c>
      <c r="C308" s="4">
        <v>0</v>
      </c>
      <c r="D308" s="4">
        <v>1</v>
      </c>
      <c r="E308" s="4">
        <v>201</v>
      </c>
      <c r="F308" s="4">
        <f>ROUND(Source!O306,O308)</f>
        <v>49326</v>
      </c>
      <c r="G308" s="4" t="s">
        <v>69</v>
      </c>
      <c r="H308" s="4" t="s">
        <v>70</v>
      </c>
      <c r="I308" s="4"/>
      <c r="J308" s="4"/>
      <c r="K308" s="4">
        <v>201</v>
      </c>
      <c r="L308" s="4">
        <v>1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49326</v>
      </c>
      <c r="X308" s="4">
        <v>1</v>
      </c>
      <c r="Y308" s="4">
        <v>49326</v>
      </c>
      <c r="Z308" s="4"/>
      <c r="AA308" s="4"/>
      <c r="AB308" s="4"/>
    </row>
    <row r="309" spans="1:206" x14ac:dyDescent="0.2">
      <c r="A309" s="4">
        <v>50</v>
      </c>
      <c r="B309" s="4">
        <v>0</v>
      </c>
      <c r="C309" s="4">
        <v>0</v>
      </c>
      <c r="D309" s="4">
        <v>1</v>
      </c>
      <c r="E309" s="4">
        <v>202</v>
      </c>
      <c r="F309" s="4">
        <f>ROUND(Source!P306,O309)</f>
        <v>36.32</v>
      </c>
      <c r="G309" s="4" t="s">
        <v>71</v>
      </c>
      <c r="H309" s="4" t="s">
        <v>72</v>
      </c>
      <c r="I309" s="4"/>
      <c r="J309" s="4"/>
      <c r="K309" s="4">
        <v>202</v>
      </c>
      <c r="L309" s="4">
        <v>2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36.32</v>
      </c>
      <c r="X309" s="4">
        <v>1</v>
      </c>
      <c r="Y309" s="4">
        <v>36.32</v>
      </c>
      <c r="Z309" s="4"/>
      <c r="AA309" s="4"/>
      <c r="AB309" s="4"/>
    </row>
    <row r="310" spans="1:206" x14ac:dyDescent="0.2">
      <c r="A310" s="4">
        <v>50</v>
      </c>
      <c r="B310" s="4">
        <v>0</v>
      </c>
      <c r="C310" s="4">
        <v>0</v>
      </c>
      <c r="D310" s="4">
        <v>1</v>
      </c>
      <c r="E310" s="4">
        <v>222</v>
      </c>
      <c r="F310" s="4">
        <f>ROUND(Source!AO306,O310)</f>
        <v>0</v>
      </c>
      <c r="G310" s="4" t="s">
        <v>73</v>
      </c>
      <c r="H310" s="4" t="s">
        <v>74</v>
      </c>
      <c r="I310" s="4"/>
      <c r="J310" s="4"/>
      <c r="K310" s="4">
        <v>222</v>
      </c>
      <c r="L310" s="4">
        <v>3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06" x14ac:dyDescent="0.2">
      <c r="A311" s="4">
        <v>50</v>
      </c>
      <c r="B311" s="4">
        <v>0</v>
      </c>
      <c r="C311" s="4">
        <v>0</v>
      </c>
      <c r="D311" s="4">
        <v>1</v>
      </c>
      <c r="E311" s="4">
        <v>225</v>
      </c>
      <c r="F311" s="4">
        <f>ROUND(Source!AV306,O311)</f>
        <v>36.32</v>
      </c>
      <c r="G311" s="4" t="s">
        <v>75</v>
      </c>
      <c r="H311" s="4" t="s">
        <v>76</v>
      </c>
      <c r="I311" s="4"/>
      <c r="J311" s="4"/>
      <c r="K311" s="4">
        <v>225</v>
      </c>
      <c r="L311" s="4">
        <v>4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36.32</v>
      </c>
      <c r="X311" s="4">
        <v>1</v>
      </c>
      <c r="Y311" s="4">
        <v>36.32</v>
      </c>
      <c r="Z311" s="4"/>
      <c r="AA311" s="4"/>
      <c r="AB311" s="4"/>
    </row>
    <row r="312" spans="1:206" x14ac:dyDescent="0.2">
      <c r="A312" s="4">
        <v>50</v>
      </c>
      <c r="B312" s="4">
        <v>0</v>
      </c>
      <c r="C312" s="4">
        <v>0</v>
      </c>
      <c r="D312" s="4">
        <v>1</v>
      </c>
      <c r="E312" s="4">
        <v>226</v>
      </c>
      <c r="F312" s="4">
        <f>ROUND(Source!AW306,O312)</f>
        <v>36.32</v>
      </c>
      <c r="G312" s="4" t="s">
        <v>77</v>
      </c>
      <c r="H312" s="4" t="s">
        <v>78</v>
      </c>
      <c r="I312" s="4"/>
      <c r="J312" s="4"/>
      <c r="K312" s="4">
        <v>226</v>
      </c>
      <c r="L312" s="4">
        <v>5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36.32</v>
      </c>
      <c r="X312" s="4">
        <v>1</v>
      </c>
      <c r="Y312" s="4">
        <v>36.32</v>
      </c>
      <c r="Z312" s="4"/>
      <c r="AA312" s="4"/>
      <c r="AB312" s="4"/>
    </row>
    <row r="313" spans="1:206" x14ac:dyDescent="0.2">
      <c r="A313" s="4">
        <v>50</v>
      </c>
      <c r="B313" s="4">
        <v>0</v>
      </c>
      <c r="C313" s="4">
        <v>0</v>
      </c>
      <c r="D313" s="4">
        <v>1</v>
      </c>
      <c r="E313" s="4">
        <v>227</v>
      </c>
      <c r="F313" s="4">
        <f>ROUND(Source!AX306,O313)</f>
        <v>0</v>
      </c>
      <c r="G313" s="4" t="s">
        <v>79</v>
      </c>
      <c r="H313" s="4" t="s">
        <v>80</v>
      </c>
      <c r="I313" s="4"/>
      <c r="J313" s="4"/>
      <c r="K313" s="4">
        <v>227</v>
      </c>
      <c r="L313" s="4">
        <v>6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06" x14ac:dyDescent="0.2">
      <c r="A314" s="4">
        <v>50</v>
      </c>
      <c r="B314" s="4">
        <v>0</v>
      </c>
      <c r="C314" s="4">
        <v>0</v>
      </c>
      <c r="D314" s="4">
        <v>1</v>
      </c>
      <c r="E314" s="4">
        <v>228</v>
      </c>
      <c r="F314" s="4">
        <f>ROUND(Source!AY306,O314)</f>
        <v>36.32</v>
      </c>
      <c r="G314" s="4" t="s">
        <v>81</v>
      </c>
      <c r="H314" s="4" t="s">
        <v>82</v>
      </c>
      <c r="I314" s="4"/>
      <c r="J314" s="4"/>
      <c r="K314" s="4">
        <v>228</v>
      </c>
      <c r="L314" s="4">
        <v>7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36.32</v>
      </c>
      <c r="X314" s="4">
        <v>1</v>
      </c>
      <c r="Y314" s="4">
        <v>36.32</v>
      </c>
      <c r="Z314" s="4"/>
      <c r="AA314" s="4"/>
      <c r="AB314" s="4"/>
    </row>
    <row r="315" spans="1:206" x14ac:dyDescent="0.2">
      <c r="A315" s="4">
        <v>50</v>
      </c>
      <c r="B315" s="4">
        <v>0</v>
      </c>
      <c r="C315" s="4">
        <v>0</v>
      </c>
      <c r="D315" s="4">
        <v>1</v>
      </c>
      <c r="E315" s="4">
        <v>216</v>
      </c>
      <c r="F315" s="4">
        <f>ROUND(Source!AP306,O315)</f>
        <v>0</v>
      </c>
      <c r="G315" s="4" t="s">
        <v>83</v>
      </c>
      <c r="H315" s="4" t="s">
        <v>84</v>
      </c>
      <c r="I315" s="4"/>
      <c r="J315" s="4"/>
      <c r="K315" s="4">
        <v>216</v>
      </c>
      <c r="L315" s="4">
        <v>8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0</v>
      </c>
      <c r="X315" s="4">
        <v>1</v>
      </c>
      <c r="Y315" s="4">
        <v>0</v>
      </c>
      <c r="Z315" s="4"/>
      <c r="AA315" s="4"/>
      <c r="AB315" s="4"/>
    </row>
    <row r="316" spans="1:206" x14ac:dyDescent="0.2">
      <c r="A316" s="4">
        <v>50</v>
      </c>
      <c r="B316" s="4">
        <v>0</v>
      </c>
      <c r="C316" s="4">
        <v>0</v>
      </c>
      <c r="D316" s="4">
        <v>1</v>
      </c>
      <c r="E316" s="4">
        <v>223</v>
      </c>
      <c r="F316" s="4">
        <f>ROUND(Source!AQ306,O316)</f>
        <v>0</v>
      </c>
      <c r="G316" s="4" t="s">
        <v>85</v>
      </c>
      <c r="H316" s="4" t="s">
        <v>86</v>
      </c>
      <c r="I316" s="4"/>
      <c r="J316" s="4"/>
      <c r="K316" s="4">
        <v>223</v>
      </c>
      <c r="L316" s="4">
        <v>9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06" x14ac:dyDescent="0.2">
      <c r="A317" s="4">
        <v>50</v>
      </c>
      <c r="B317" s="4">
        <v>0</v>
      </c>
      <c r="C317" s="4">
        <v>0</v>
      </c>
      <c r="D317" s="4">
        <v>1</v>
      </c>
      <c r="E317" s="4">
        <v>229</v>
      </c>
      <c r="F317" s="4">
        <f>ROUND(Source!AZ306,O317)</f>
        <v>0</v>
      </c>
      <c r="G317" s="4" t="s">
        <v>87</v>
      </c>
      <c r="H317" s="4" t="s">
        <v>88</v>
      </c>
      <c r="I317" s="4"/>
      <c r="J317" s="4"/>
      <c r="K317" s="4">
        <v>229</v>
      </c>
      <c r="L317" s="4">
        <v>10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06" x14ac:dyDescent="0.2">
      <c r="A318" s="4">
        <v>50</v>
      </c>
      <c r="B318" s="4">
        <v>0</v>
      </c>
      <c r="C318" s="4">
        <v>0</v>
      </c>
      <c r="D318" s="4">
        <v>1</v>
      </c>
      <c r="E318" s="4">
        <v>203</v>
      </c>
      <c r="F318" s="4">
        <f>ROUND(Source!Q306,O318)</f>
        <v>123.84</v>
      </c>
      <c r="G318" s="4" t="s">
        <v>89</v>
      </c>
      <c r="H318" s="4" t="s">
        <v>90</v>
      </c>
      <c r="I318" s="4"/>
      <c r="J318" s="4"/>
      <c r="K318" s="4">
        <v>203</v>
      </c>
      <c r="L318" s="4">
        <v>11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123.84</v>
      </c>
      <c r="X318" s="4">
        <v>1</v>
      </c>
      <c r="Y318" s="4">
        <v>123.84</v>
      </c>
      <c r="Z318" s="4"/>
      <c r="AA318" s="4"/>
      <c r="AB318" s="4"/>
    </row>
    <row r="319" spans="1:206" x14ac:dyDescent="0.2">
      <c r="A319" s="4">
        <v>50</v>
      </c>
      <c r="B319" s="4">
        <v>0</v>
      </c>
      <c r="C319" s="4">
        <v>0</v>
      </c>
      <c r="D319" s="4">
        <v>1</v>
      </c>
      <c r="E319" s="4">
        <v>231</v>
      </c>
      <c r="F319" s="4">
        <f>ROUND(Source!BB306,O319)</f>
        <v>0</v>
      </c>
      <c r="G319" s="4" t="s">
        <v>91</v>
      </c>
      <c r="H319" s="4" t="s">
        <v>92</v>
      </c>
      <c r="I319" s="4"/>
      <c r="J319" s="4"/>
      <c r="K319" s="4">
        <v>231</v>
      </c>
      <c r="L319" s="4">
        <v>12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06" x14ac:dyDescent="0.2">
      <c r="A320" s="4">
        <v>50</v>
      </c>
      <c r="B320" s="4">
        <v>0</v>
      </c>
      <c r="C320" s="4">
        <v>0</v>
      </c>
      <c r="D320" s="4">
        <v>1</v>
      </c>
      <c r="E320" s="4">
        <v>204</v>
      </c>
      <c r="F320" s="4">
        <f>ROUND(Source!R306,O320)</f>
        <v>1.76</v>
      </c>
      <c r="G320" s="4" t="s">
        <v>93</v>
      </c>
      <c r="H320" s="4" t="s">
        <v>94</v>
      </c>
      <c r="I320" s="4"/>
      <c r="J320" s="4"/>
      <c r="K320" s="4">
        <v>204</v>
      </c>
      <c r="L320" s="4">
        <v>13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1.76</v>
      </c>
      <c r="X320" s="4">
        <v>1</v>
      </c>
      <c r="Y320" s="4">
        <v>1.76</v>
      </c>
      <c r="Z320" s="4"/>
      <c r="AA320" s="4"/>
      <c r="AB320" s="4"/>
    </row>
    <row r="321" spans="1:88" x14ac:dyDescent="0.2">
      <c r="A321" s="4">
        <v>50</v>
      </c>
      <c r="B321" s="4">
        <v>0</v>
      </c>
      <c r="C321" s="4">
        <v>0</v>
      </c>
      <c r="D321" s="4">
        <v>1</v>
      </c>
      <c r="E321" s="4">
        <v>205</v>
      </c>
      <c r="F321" s="4">
        <f>ROUND(Source!S306,O321)</f>
        <v>49165.84</v>
      </c>
      <c r="G321" s="4" t="s">
        <v>95</v>
      </c>
      <c r="H321" s="4" t="s">
        <v>96</v>
      </c>
      <c r="I321" s="4"/>
      <c r="J321" s="4"/>
      <c r="K321" s="4">
        <v>205</v>
      </c>
      <c r="L321" s="4">
        <v>14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49165.84</v>
      </c>
      <c r="X321" s="4">
        <v>1</v>
      </c>
      <c r="Y321" s="4">
        <v>49165.84</v>
      </c>
      <c r="Z321" s="4"/>
      <c r="AA321" s="4"/>
      <c r="AB321" s="4"/>
    </row>
    <row r="322" spans="1:88" x14ac:dyDescent="0.2">
      <c r="A322" s="4">
        <v>50</v>
      </c>
      <c r="B322" s="4">
        <v>0</v>
      </c>
      <c r="C322" s="4">
        <v>0</v>
      </c>
      <c r="D322" s="4">
        <v>1</v>
      </c>
      <c r="E322" s="4">
        <v>232</v>
      </c>
      <c r="F322" s="4">
        <f>ROUND(Source!BC306,O322)</f>
        <v>0</v>
      </c>
      <c r="G322" s="4" t="s">
        <v>97</v>
      </c>
      <c r="H322" s="4" t="s">
        <v>98</v>
      </c>
      <c r="I322" s="4"/>
      <c r="J322" s="4"/>
      <c r="K322" s="4">
        <v>232</v>
      </c>
      <c r="L322" s="4">
        <v>15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88" x14ac:dyDescent="0.2">
      <c r="A323" s="4">
        <v>50</v>
      </c>
      <c r="B323" s="4">
        <v>0</v>
      </c>
      <c r="C323" s="4">
        <v>0</v>
      </c>
      <c r="D323" s="4">
        <v>1</v>
      </c>
      <c r="E323" s="4">
        <v>214</v>
      </c>
      <c r="F323" s="4">
        <f>ROUND(Source!AS306,O323)</f>
        <v>0</v>
      </c>
      <c r="G323" s="4" t="s">
        <v>99</v>
      </c>
      <c r="H323" s="4" t="s">
        <v>100</v>
      </c>
      <c r="I323" s="4"/>
      <c r="J323" s="4"/>
      <c r="K323" s="4">
        <v>214</v>
      </c>
      <c r="L323" s="4">
        <v>16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88" x14ac:dyDescent="0.2">
      <c r="A324" s="4">
        <v>50</v>
      </c>
      <c r="B324" s="4">
        <v>0</v>
      </c>
      <c r="C324" s="4">
        <v>0</v>
      </c>
      <c r="D324" s="4">
        <v>1</v>
      </c>
      <c r="E324" s="4">
        <v>215</v>
      </c>
      <c r="F324" s="4">
        <f>ROUND(Source!AT306,O324)</f>
        <v>0</v>
      </c>
      <c r="G324" s="4" t="s">
        <v>101</v>
      </c>
      <c r="H324" s="4" t="s">
        <v>102</v>
      </c>
      <c r="I324" s="4"/>
      <c r="J324" s="4"/>
      <c r="K324" s="4">
        <v>215</v>
      </c>
      <c r="L324" s="4">
        <v>17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88" x14ac:dyDescent="0.2">
      <c r="A325" s="4">
        <v>50</v>
      </c>
      <c r="B325" s="4">
        <v>0</v>
      </c>
      <c r="C325" s="4">
        <v>0</v>
      </c>
      <c r="D325" s="4">
        <v>1</v>
      </c>
      <c r="E325" s="4">
        <v>217</v>
      </c>
      <c r="F325" s="4">
        <f>ROUND(Source!AU306,O325)</f>
        <v>88660.58</v>
      </c>
      <c r="G325" s="4" t="s">
        <v>103</v>
      </c>
      <c r="H325" s="4" t="s">
        <v>104</v>
      </c>
      <c r="I325" s="4"/>
      <c r="J325" s="4"/>
      <c r="K325" s="4">
        <v>217</v>
      </c>
      <c r="L325" s="4">
        <v>18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88660.58</v>
      </c>
      <c r="X325" s="4">
        <v>1</v>
      </c>
      <c r="Y325" s="4">
        <v>88660.58</v>
      </c>
      <c r="Z325" s="4"/>
      <c r="AA325" s="4"/>
      <c r="AB325" s="4"/>
    </row>
    <row r="326" spans="1:88" x14ac:dyDescent="0.2">
      <c r="A326" s="4">
        <v>50</v>
      </c>
      <c r="B326" s="4">
        <v>0</v>
      </c>
      <c r="C326" s="4">
        <v>0</v>
      </c>
      <c r="D326" s="4">
        <v>1</v>
      </c>
      <c r="E326" s="4">
        <v>230</v>
      </c>
      <c r="F326" s="4">
        <f>ROUND(Source!BA306,O326)</f>
        <v>0</v>
      </c>
      <c r="G326" s="4" t="s">
        <v>105</v>
      </c>
      <c r="H326" s="4" t="s">
        <v>106</v>
      </c>
      <c r="I326" s="4"/>
      <c r="J326" s="4"/>
      <c r="K326" s="4">
        <v>230</v>
      </c>
      <c r="L326" s="4">
        <v>19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88" x14ac:dyDescent="0.2">
      <c r="A327" s="4">
        <v>50</v>
      </c>
      <c r="B327" s="4">
        <v>0</v>
      </c>
      <c r="C327" s="4">
        <v>0</v>
      </c>
      <c r="D327" s="4">
        <v>1</v>
      </c>
      <c r="E327" s="4">
        <v>206</v>
      </c>
      <c r="F327" s="4">
        <f>ROUND(Source!T306,O327)</f>
        <v>0</v>
      </c>
      <c r="G327" s="4" t="s">
        <v>107</v>
      </c>
      <c r="H327" s="4" t="s">
        <v>108</v>
      </c>
      <c r="I327" s="4"/>
      <c r="J327" s="4"/>
      <c r="K327" s="4">
        <v>206</v>
      </c>
      <c r="L327" s="4">
        <v>20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88" x14ac:dyDescent="0.2">
      <c r="A328" s="4">
        <v>50</v>
      </c>
      <c r="B328" s="4">
        <v>0</v>
      </c>
      <c r="C328" s="4">
        <v>0</v>
      </c>
      <c r="D328" s="4">
        <v>1</v>
      </c>
      <c r="E328" s="4">
        <v>207</v>
      </c>
      <c r="F328" s="4">
        <f>Source!U306</f>
        <v>74.319999999999993</v>
      </c>
      <c r="G328" s="4" t="s">
        <v>109</v>
      </c>
      <c r="H328" s="4" t="s">
        <v>110</v>
      </c>
      <c r="I328" s="4"/>
      <c r="J328" s="4"/>
      <c r="K328" s="4">
        <v>207</v>
      </c>
      <c r="L328" s="4">
        <v>21</v>
      </c>
      <c r="M328" s="4">
        <v>3</v>
      </c>
      <c r="N328" s="4" t="s">
        <v>3</v>
      </c>
      <c r="O328" s="4">
        <v>-1</v>
      </c>
      <c r="P328" s="4"/>
      <c r="Q328" s="4"/>
      <c r="R328" s="4"/>
      <c r="S328" s="4"/>
      <c r="T328" s="4"/>
      <c r="U328" s="4"/>
      <c r="V328" s="4"/>
      <c r="W328" s="4">
        <v>74.319999999999993</v>
      </c>
      <c r="X328" s="4">
        <v>1</v>
      </c>
      <c r="Y328" s="4">
        <v>74.319999999999993</v>
      </c>
      <c r="Z328" s="4"/>
      <c r="AA328" s="4"/>
      <c r="AB328" s="4"/>
    </row>
    <row r="329" spans="1:88" x14ac:dyDescent="0.2">
      <c r="A329" s="4">
        <v>50</v>
      </c>
      <c r="B329" s="4">
        <v>0</v>
      </c>
      <c r="C329" s="4">
        <v>0</v>
      </c>
      <c r="D329" s="4">
        <v>1</v>
      </c>
      <c r="E329" s="4">
        <v>208</v>
      </c>
      <c r="F329" s="4">
        <f>Source!V306</f>
        <v>0</v>
      </c>
      <c r="G329" s="4" t="s">
        <v>111</v>
      </c>
      <c r="H329" s="4" t="s">
        <v>112</v>
      </c>
      <c r="I329" s="4"/>
      <c r="J329" s="4"/>
      <c r="K329" s="4">
        <v>208</v>
      </c>
      <c r="L329" s="4">
        <v>22</v>
      </c>
      <c r="M329" s="4">
        <v>3</v>
      </c>
      <c r="N329" s="4" t="s">
        <v>3</v>
      </c>
      <c r="O329" s="4">
        <v>-1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88" x14ac:dyDescent="0.2">
      <c r="A330" s="4">
        <v>50</v>
      </c>
      <c r="B330" s="4">
        <v>0</v>
      </c>
      <c r="C330" s="4">
        <v>0</v>
      </c>
      <c r="D330" s="4">
        <v>1</v>
      </c>
      <c r="E330" s="4">
        <v>209</v>
      </c>
      <c r="F330" s="4">
        <f>ROUND(Source!W306,O330)</f>
        <v>0</v>
      </c>
      <c r="G330" s="4" t="s">
        <v>113</v>
      </c>
      <c r="H330" s="4" t="s">
        <v>114</v>
      </c>
      <c r="I330" s="4"/>
      <c r="J330" s="4"/>
      <c r="K330" s="4">
        <v>209</v>
      </c>
      <c r="L330" s="4">
        <v>23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88" x14ac:dyDescent="0.2">
      <c r="A331" s="4">
        <v>50</v>
      </c>
      <c r="B331" s="4">
        <v>0</v>
      </c>
      <c r="C331" s="4">
        <v>0</v>
      </c>
      <c r="D331" s="4">
        <v>1</v>
      </c>
      <c r="E331" s="4">
        <v>233</v>
      </c>
      <c r="F331" s="4">
        <f>ROUND(Source!BD306,O331)</f>
        <v>0</v>
      </c>
      <c r="G331" s="4" t="s">
        <v>115</v>
      </c>
      <c r="H331" s="4" t="s">
        <v>116</v>
      </c>
      <c r="I331" s="4"/>
      <c r="J331" s="4"/>
      <c r="K331" s="4">
        <v>233</v>
      </c>
      <c r="L331" s="4">
        <v>24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88" x14ac:dyDescent="0.2">
      <c r="A332" s="4">
        <v>50</v>
      </c>
      <c r="B332" s="4">
        <v>0</v>
      </c>
      <c r="C332" s="4">
        <v>0</v>
      </c>
      <c r="D332" s="4">
        <v>1</v>
      </c>
      <c r="E332" s="4">
        <v>210</v>
      </c>
      <c r="F332" s="4">
        <f>ROUND(Source!X306,O332)</f>
        <v>34416.089999999997</v>
      </c>
      <c r="G332" s="4" t="s">
        <v>117</v>
      </c>
      <c r="H332" s="4" t="s">
        <v>118</v>
      </c>
      <c r="I332" s="4"/>
      <c r="J332" s="4"/>
      <c r="K332" s="4">
        <v>210</v>
      </c>
      <c r="L332" s="4">
        <v>25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34416.089999999997</v>
      </c>
      <c r="X332" s="4">
        <v>1</v>
      </c>
      <c r="Y332" s="4">
        <v>34416.089999999997</v>
      </c>
      <c r="Z332" s="4"/>
      <c r="AA332" s="4"/>
      <c r="AB332" s="4"/>
    </row>
    <row r="333" spans="1:88" x14ac:dyDescent="0.2">
      <c r="A333" s="4">
        <v>50</v>
      </c>
      <c r="B333" s="4">
        <v>0</v>
      </c>
      <c r="C333" s="4">
        <v>0</v>
      </c>
      <c r="D333" s="4">
        <v>1</v>
      </c>
      <c r="E333" s="4">
        <v>211</v>
      </c>
      <c r="F333" s="4">
        <f>ROUND(Source!Y306,O333)</f>
        <v>4916.59</v>
      </c>
      <c r="G333" s="4" t="s">
        <v>119</v>
      </c>
      <c r="H333" s="4" t="s">
        <v>120</v>
      </c>
      <c r="I333" s="4"/>
      <c r="J333" s="4"/>
      <c r="K333" s="4">
        <v>211</v>
      </c>
      <c r="L333" s="4">
        <v>26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4916.59</v>
      </c>
      <c r="X333" s="4">
        <v>1</v>
      </c>
      <c r="Y333" s="4">
        <v>4916.59</v>
      </c>
      <c r="Z333" s="4"/>
      <c r="AA333" s="4"/>
      <c r="AB333" s="4"/>
    </row>
    <row r="334" spans="1:88" x14ac:dyDescent="0.2">
      <c r="A334" s="4">
        <v>50</v>
      </c>
      <c r="B334" s="4">
        <v>0</v>
      </c>
      <c r="C334" s="4">
        <v>0</v>
      </c>
      <c r="D334" s="4">
        <v>1</v>
      </c>
      <c r="E334" s="4">
        <v>224</v>
      </c>
      <c r="F334" s="4">
        <f>ROUND(Source!AR306,O334)</f>
        <v>88660.58</v>
      </c>
      <c r="G334" s="4" t="s">
        <v>121</v>
      </c>
      <c r="H334" s="4" t="s">
        <v>122</v>
      </c>
      <c r="I334" s="4"/>
      <c r="J334" s="4"/>
      <c r="K334" s="4">
        <v>224</v>
      </c>
      <c r="L334" s="4">
        <v>27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88660.58</v>
      </c>
      <c r="X334" s="4">
        <v>1</v>
      </c>
      <c r="Y334" s="4">
        <v>88660.58</v>
      </c>
      <c r="Z334" s="4"/>
      <c r="AA334" s="4"/>
      <c r="AB334" s="4"/>
    </row>
    <row r="336" spans="1:88" x14ac:dyDescent="0.2">
      <c r="A336" s="1">
        <v>4</v>
      </c>
      <c r="B336" s="1">
        <v>1</v>
      </c>
      <c r="C336" s="1"/>
      <c r="D336" s="1">
        <f>ROW(A512)</f>
        <v>512</v>
      </c>
      <c r="E336" s="1"/>
      <c r="F336" s="1" t="s">
        <v>11</v>
      </c>
      <c r="G336" s="1" t="s">
        <v>204</v>
      </c>
      <c r="H336" s="1" t="s">
        <v>3</v>
      </c>
      <c r="I336" s="1">
        <v>0</v>
      </c>
      <c r="J336" s="1"/>
      <c r="K336" s="1">
        <v>0</v>
      </c>
      <c r="L336" s="1"/>
      <c r="M336" s="1" t="s">
        <v>3</v>
      </c>
      <c r="N336" s="1"/>
      <c r="O336" s="1"/>
      <c r="P336" s="1"/>
      <c r="Q336" s="1"/>
      <c r="R336" s="1"/>
      <c r="S336" s="1">
        <v>0</v>
      </c>
      <c r="T336" s="1"/>
      <c r="U336" s="1" t="s">
        <v>3</v>
      </c>
      <c r="V336" s="1">
        <v>0</v>
      </c>
      <c r="W336" s="1"/>
      <c r="X336" s="1"/>
      <c r="Y336" s="1"/>
      <c r="Z336" s="1"/>
      <c r="AA336" s="1"/>
      <c r="AB336" s="1" t="s">
        <v>3</v>
      </c>
      <c r="AC336" s="1" t="s">
        <v>3</v>
      </c>
      <c r="AD336" s="1" t="s">
        <v>3</v>
      </c>
      <c r="AE336" s="1" t="s">
        <v>3</v>
      </c>
      <c r="AF336" s="1" t="s">
        <v>3</v>
      </c>
      <c r="AG336" s="1" t="s">
        <v>3</v>
      </c>
      <c r="AH336" s="1"/>
      <c r="AI336" s="1"/>
      <c r="AJ336" s="1"/>
      <c r="AK336" s="1"/>
      <c r="AL336" s="1"/>
      <c r="AM336" s="1"/>
      <c r="AN336" s="1"/>
      <c r="AO336" s="1"/>
      <c r="AP336" s="1" t="s">
        <v>3</v>
      </c>
      <c r="AQ336" s="1" t="s">
        <v>3</v>
      </c>
      <c r="AR336" s="1" t="s">
        <v>3</v>
      </c>
      <c r="AS336" s="1"/>
      <c r="AT336" s="1"/>
      <c r="AU336" s="1"/>
      <c r="AV336" s="1"/>
      <c r="AW336" s="1"/>
      <c r="AX336" s="1"/>
      <c r="AY336" s="1"/>
      <c r="AZ336" s="1" t="s">
        <v>3</v>
      </c>
      <c r="BA336" s="1"/>
      <c r="BB336" s="1" t="s">
        <v>3</v>
      </c>
      <c r="BC336" s="1" t="s">
        <v>3</v>
      </c>
      <c r="BD336" s="1" t="s">
        <v>3</v>
      </c>
      <c r="BE336" s="1" t="s">
        <v>3</v>
      </c>
      <c r="BF336" s="1" t="s">
        <v>3</v>
      </c>
      <c r="BG336" s="1" t="s">
        <v>3</v>
      </c>
      <c r="BH336" s="1" t="s">
        <v>3</v>
      </c>
      <c r="BI336" s="1" t="s">
        <v>3</v>
      </c>
      <c r="BJ336" s="1" t="s">
        <v>3</v>
      </c>
      <c r="BK336" s="1" t="s">
        <v>3</v>
      </c>
      <c r="BL336" s="1" t="s">
        <v>3</v>
      </c>
      <c r="BM336" s="1" t="s">
        <v>3</v>
      </c>
      <c r="BN336" s="1" t="s">
        <v>3</v>
      </c>
      <c r="BO336" s="1" t="s">
        <v>3</v>
      </c>
      <c r="BP336" s="1" t="s">
        <v>3</v>
      </c>
      <c r="BQ336" s="1"/>
      <c r="BR336" s="1"/>
      <c r="BS336" s="1"/>
      <c r="BT336" s="1"/>
      <c r="BU336" s="1"/>
      <c r="BV336" s="1"/>
      <c r="BW336" s="1"/>
      <c r="BX336" s="1">
        <v>0</v>
      </c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>
        <v>0</v>
      </c>
    </row>
    <row r="338" spans="1:245" x14ac:dyDescent="0.2">
      <c r="A338" s="2">
        <v>52</v>
      </c>
      <c r="B338" s="2">
        <f t="shared" ref="B338:G338" si="164">B512</f>
        <v>1</v>
      </c>
      <c r="C338" s="2">
        <f t="shared" si="164"/>
        <v>4</v>
      </c>
      <c r="D338" s="2">
        <f t="shared" si="164"/>
        <v>336</v>
      </c>
      <c r="E338" s="2">
        <f t="shared" si="164"/>
        <v>0</v>
      </c>
      <c r="F338" s="2" t="str">
        <f t="shared" si="164"/>
        <v>Новый раздел</v>
      </c>
      <c r="G338" s="2" t="str">
        <f t="shared" si="164"/>
        <v>4. Система электроснабжения</v>
      </c>
      <c r="H338" s="2"/>
      <c r="I338" s="2"/>
      <c r="J338" s="2"/>
      <c r="K338" s="2"/>
      <c r="L338" s="2"/>
      <c r="M338" s="2"/>
      <c r="N338" s="2"/>
      <c r="O338" s="2">
        <f t="shared" ref="O338:AT338" si="165">O512</f>
        <v>95685.83</v>
      </c>
      <c r="P338" s="2">
        <f t="shared" si="165"/>
        <v>996.12</v>
      </c>
      <c r="Q338" s="2">
        <f t="shared" si="165"/>
        <v>0</v>
      </c>
      <c r="R338" s="2">
        <f t="shared" si="165"/>
        <v>0</v>
      </c>
      <c r="S338" s="2">
        <f t="shared" si="165"/>
        <v>94689.71</v>
      </c>
      <c r="T338" s="2">
        <f t="shared" si="165"/>
        <v>0</v>
      </c>
      <c r="U338" s="2">
        <f t="shared" si="165"/>
        <v>156.38</v>
      </c>
      <c r="V338" s="2">
        <f t="shared" si="165"/>
        <v>0</v>
      </c>
      <c r="W338" s="2">
        <f t="shared" si="165"/>
        <v>0</v>
      </c>
      <c r="X338" s="2">
        <f t="shared" si="165"/>
        <v>66282.81</v>
      </c>
      <c r="Y338" s="2">
        <f t="shared" si="165"/>
        <v>9468.99</v>
      </c>
      <c r="Z338" s="2">
        <f t="shared" si="165"/>
        <v>0</v>
      </c>
      <c r="AA338" s="2">
        <f t="shared" si="165"/>
        <v>0</v>
      </c>
      <c r="AB338" s="2">
        <f t="shared" si="165"/>
        <v>0</v>
      </c>
      <c r="AC338" s="2">
        <f t="shared" si="165"/>
        <v>0</v>
      </c>
      <c r="AD338" s="2">
        <f t="shared" si="165"/>
        <v>0</v>
      </c>
      <c r="AE338" s="2">
        <f t="shared" si="165"/>
        <v>0</v>
      </c>
      <c r="AF338" s="2">
        <f t="shared" si="165"/>
        <v>0</v>
      </c>
      <c r="AG338" s="2">
        <f t="shared" si="165"/>
        <v>0</v>
      </c>
      <c r="AH338" s="2">
        <f t="shared" si="165"/>
        <v>0</v>
      </c>
      <c r="AI338" s="2">
        <f t="shared" si="165"/>
        <v>0</v>
      </c>
      <c r="AJ338" s="2">
        <f t="shared" si="165"/>
        <v>0</v>
      </c>
      <c r="AK338" s="2">
        <f t="shared" si="165"/>
        <v>0</v>
      </c>
      <c r="AL338" s="2">
        <f t="shared" si="165"/>
        <v>0</v>
      </c>
      <c r="AM338" s="2">
        <f t="shared" si="165"/>
        <v>0</v>
      </c>
      <c r="AN338" s="2">
        <f t="shared" si="165"/>
        <v>0</v>
      </c>
      <c r="AO338" s="2">
        <f t="shared" si="165"/>
        <v>0</v>
      </c>
      <c r="AP338" s="2">
        <f t="shared" si="165"/>
        <v>0</v>
      </c>
      <c r="AQ338" s="2">
        <f t="shared" si="165"/>
        <v>0</v>
      </c>
      <c r="AR338" s="2">
        <f t="shared" si="165"/>
        <v>171437.63</v>
      </c>
      <c r="AS338" s="2">
        <f t="shared" si="165"/>
        <v>0</v>
      </c>
      <c r="AT338" s="2">
        <f t="shared" si="165"/>
        <v>0</v>
      </c>
      <c r="AU338" s="2">
        <f t="shared" ref="AU338:BZ338" si="166">AU512</f>
        <v>171437.63</v>
      </c>
      <c r="AV338" s="2">
        <f t="shared" si="166"/>
        <v>996.12</v>
      </c>
      <c r="AW338" s="2">
        <f t="shared" si="166"/>
        <v>996.12</v>
      </c>
      <c r="AX338" s="2">
        <f t="shared" si="166"/>
        <v>0</v>
      </c>
      <c r="AY338" s="2">
        <f t="shared" si="166"/>
        <v>996.12</v>
      </c>
      <c r="AZ338" s="2">
        <f t="shared" si="166"/>
        <v>0</v>
      </c>
      <c r="BA338" s="2">
        <f t="shared" si="166"/>
        <v>0</v>
      </c>
      <c r="BB338" s="2">
        <f t="shared" si="166"/>
        <v>0</v>
      </c>
      <c r="BC338" s="2">
        <f t="shared" si="166"/>
        <v>0</v>
      </c>
      <c r="BD338" s="2">
        <f t="shared" si="166"/>
        <v>0</v>
      </c>
      <c r="BE338" s="2">
        <f t="shared" si="166"/>
        <v>0</v>
      </c>
      <c r="BF338" s="2">
        <f t="shared" si="166"/>
        <v>0</v>
      </c>
      <c r="BG338" s="2">
        <f t="shared" si="166"/>
        <v>0</v>
      </c>
      <c r="BH338" s="2">
        <f t="shared" si="166"/>
        <v>0</v>
      </c>
      <c r="BI338" s="2">
        <f t="shared" si="166"/>
        <v>0</v>
      </c>
      <c r="BJ338" s="2">
        <f t="shared" si="166"/>
        <v>0</v>
      </c>
      <c r="BK338" s="2">
        <f t="shared" si="166"/>
        <v>0</v>
      </c>
      <c r="BL338" s="2">
        <f t="shared" si="166"/>
        <v>0</v>
      </c>
      <c r="BM338" s="2">
        <f t="shared" si="166"/>
        <v>0</v>
      </c>
      <c r="BN338" s="2">
        <f t="shared" si="166"/>
        <v>0</v>
      </c>
      <c r="BO338" s="2">
        <f t="shared" si="166"/>
        <v>0</v>
      </c>
      <c r="BP338" s="2">
        <f t="shared" si="166"/>
        <v>0</v>
      </c>
      <c r="BQ338" s="2">
        <f t="shared" si="166"/>
        <v>0</v>
      </c>
      <c r="BR338" s="2">
        <f t="shared" si="166"/>
        <v>0</v>
      </c>
      <c r="BS338" s="2">
        <f t="shared" si="166"/>
        <v>0</v>
      </c>
      <c r="BT338" s="2">
        <f t="shared" si="166"/>
        <v>0</v>
      </c>
      <c r="BU338" s="2">
        <f t="shared" si="166"/>
        <v>0</v>
      </c>
      <c r="BV338" s="2">
        <f t="shared" si="166"/>
        <v>0</v>
      </c>
      <c r="BW338" s="2">
        <f t="shared" si="166"/>
        <v>0</v>
      </c>
      <c r="BX338" s="2">
        <f t="shared" si="166"/>
        <v>0</v>
      </c>
      <c r="BY338" s="2">
        <f t="shared" si="166"/>
        <v>0</v>
      </c>
      <c r="BZ338" s="2">
        <f t="shared" si="166"/>
        <v>0</v>
      </c>
      <c r="CA338" s="2">
        <f t="shared" ref="CA338:DF338" si="167">CA512</f>
        <v>0</v>
      </c>
      <c r="CB338" s="2">
        <f t="shared" si="167"/>
        <v>0</v>
      </c>
      <c r="CC338" s="2">
        <f t="shared" si="167"/>
        <v>0</v>
      </c>
      <c r="CD338" s="2">
        <f t="shared" si="167"/>
        <v>0</v>
      </c>
      <c r="CE338" s="2">
        <f t="shared" si="167"/>
        <v>0</v>
      </c>
      <c r="CF338" s="2">
        <f t="shared" si="167"/>
        <v>0</v>
      </c>
      <c r="CG338" s="2">
        <f t="shared" si="167"/>
        <v>0</v>
      </c>
      <c r="CH338" s="2">
        <f t="shared" si="167"/>
        <v>0</v>
      </c>
      <c r="CI338" s="2">
        <f t="shared" si="167"/>
        <v>0</v>
      </c>
      <c r="CJ338" s="2">
        <f t="shared" si="167"/>
        <v>0</v>
      </c>
      <c r="CK338" s="2">
        <f t="shared" si="167"/>
        <v>0</v>
      </c>
      <c r="CL338" s="2">
        <f t="shared" si="167"/>
        <v>0</v>
      </c>
      <c r="CM338" s="2">
        <f t="shared" si="167"/>
        <v>0</v>
      </c>
      <c r="CN338" s="2">
        <f t="shared" si="167"/>
        <v>0</v>
      </c>
      <c r="CO338" s="2">
        <f t="shared" si="167"/>
        <v>0</v>
      </c>
      <c r="CP338" s="2">
        <f t="shared" si="167"/>
        <v>0</v>
      </c>
      <c r="CQ338" s="2">
        <f t="shared" si="167"/>
        <v>0</v>
      </c>
      <c r="CR338" s="2">
        <f t="shared" si="167"/>
        <v>0</v>
      </c>
      <c r="CS338" s="2">
        <f t="shared" si="167"/>
        <v>0</v>
      </c>
      <c r="CT338" s="2">
        <f t="shared" si="167"/>
        <v>0</v>
      </c>
      <c r="CU338" s="2">
        <f t="shared" si="167"/>
        <v>0</v>
      </c>
      <c r="CV338" s="2">
        <f t="shared" si="167"/>
        <v>0</v>
      </c>
      <c r="CW338" s="2">
        <f t="shared" si="167"/>
        <v>0</v>
      </c>
      <c r="CX338" s="2">
        <f t="shared" si="167"/>
        <v>0</v>
      </c>
      <c r="CY338" s="2">
        <f t="shared" si="167"/>
        <v>0</v>
      </c>
      <c r="CZ338" s="2">
        <f t="shared" si="167"/>
        <v>0</v>
      </c>
      <c r="DA338" s="2">
        <f t="shared" si="167"/>
        <v>0</v>
      </c>
      <c r="DB338" s="2">
        <f t="shared" si="167"/>
        <v>0</v>
      </c>
      <c r="DC338" s="2">
        <f t="shared" si="167"/>
        <v>0</v>
      </c>
      <c r="DD338" s="2">
        <f t="shared" si="167"/>
        <v>0</v>
      </c>
      <c r="DE338" s="2">
        <f t="shared" si="167"/>
        <v>0</v>
      </c>
      <c r="DF338" s="2">
        <f t="shared" si="167"/>
        <v>0</v>
      </c>
      <c r="DG338" s="3">
        <f t="shared" ref="DG338:EL338" si="168">DG512</f>
        <v>0</v>
      </c>
      <c r="DH338" s="3">
        <f t="shared" si="168"/>
        <v>0</v>
      </c>
      <c r="DI338" s="3">
        <f t="shared" si="168"/>
        <v>0</v>
      </c>
      <c r="DJ338" s="3">
        <f t="shared" si="168"/>
        <v>0</v>
      </c>
      <c r="DK338" s="3">
        <f t="shared" si="168"/>
        <v>0</v>
      </c>
      <c r="DL338" s="3">
        <f t="shared" si="168"/>
        <v>0</v>
      </c>
      <c r="DM338" s="3">
        <f t="shared" si="168"/>
        <v>0</v>
      </c>
      <c r="DN338" s="3">
        <f t="shared" si="168"/>
        <v>0</v>
      </c>
      <c r="DO338" s="3">
        <f t="shared" si="168"/>
        <v>0</v>
      </c>
      <c r="DP338" s="3">
        <f t="shared" si="168"/>
        <v>0</v>
      </c>
      <c r="DQ338" s="3">
        <f t="shared" si="168"/>
        <v>0</v>
      </c>
      <c r="DR338" s="3">
        <f t="shared" si="168"/>
        <v>0</v>
      </c>
      <c r="DS338" s="3">
        <f t="shared" si="168"/>
        <v>0</v>
      </c>
      <c r="DT338" s="3">
        <f t="shared" si="168"/>
        <v>0</v>
      </c>
      <c r="DU338" s="3">
        <f t="shared" si="168"/>
        <v>0</v>
      </c>
      <c r="DV338" s="3">
        <f t="shared" si="168"/>
        <v>0</v>
      </c>
      <c r="DW338" s="3">
        <f t="shared" si="168"/>
        <v>0</v>
      </c>
      <c r="DX338" s="3">
        <f t="shared" si="168"/>
        <v>0</v>
      </c>
      <c r="DY338" s="3">
        <f t="shared" si="168"/>
        <v>0</v>
      </c>
      <c r="DZ338" s="3">
        <f t="shared" si="168"/>
        <v>0</v>
      </c>
      <c r="EA338" s="3">
        <f t="shared" si="168"/>
        <v>0</v>
      </c>
      <c r="EB338" s="3">
        <f t="shared" si="168"/>
        <v>0</v>
      </c>
      <c r="EC338" s="3">
        <f t="shared" si="168"/>
        <v>0</v>
      </c>
      <c r="ED338" s="3">
        <f t="shared" si="168"/>
        <v>0</v>
      </c>
      <c r="EE338" s="3">
        <f t="shared" si="168"/>
        <v>0</v>
      </c>
      <c r="EF338" s="3">
        <f t="shared" si="168"/>
        <v>0</v>
      </c>
      <c r="EG338" s="3">
        <f t="shared" si="168"/>
        <v>0</v>
      </c>
      <c r="EH338" s="3">
        <f t="shared" si="168"/>
        <v>0</v>
      </c>
      <c r="EI338" s="3">
        <f t="shared" si="168"/>
        <v>0</v>
      </c>
      <c r="EJ338" s="3">
        <f t="shared" si="168"/>
        <v>0</v>
      </c>
      <c r="EK338" s="3">
        <f t="shared" si="168"/>
        <v>0</v>
      </c>
      <c r="EL338" s="3">
        <f t="shared" si="168"/>
        <v>0</v>
      </c>
      <c r="EM338" s="3">
        <f t="shared" ref="EM338:FR338" si="169">EM512</f>
        <v>0</v>
      </c>
      <c r="EN338" s="3">
        <f t="shared" si="169"/>
        <v>0</v>
      </c>
      <c r="EO338" s="3">
        <f t="shared" si="169"/>
        <v>0</v>
      </c>
      <c r="EP338" s="3">
        <f t="shared" si="169"/>
        <v>0</v>
      </c>
      <c r="EQ338" s="3">
        <f t="shared" si="169"/>
        <v>0</v>
      </c>
      <c r="ER338" s="3">
        <f t="shared" si="169"/>
        <v>0</v>
      </c>
      <c r="ES338" s="3">
        <f t="shared" si="169"/>
        <v>0</v>
      </c>
      <c r="ET338" s="3">
        <f t="shared" si="169"/>
        <v>0</v>
      </c>
      <c r="EU338" s="3">
        <f t="shared" si="169"/>
        <v>0</v>
      </c>
      <c r="EV338" s="3">
        <f t="shared" si="169"/>
        <v>0</v>
      </c>
      <c r="EW338" s="3">
        <f t="shared" si="169"/>
        <v>0</v>
      </c>
      <c r="EX338" s="3">
        <f t="shared" si="169"/>
        <v>0</v>
      </c>
      <c r="EY338" s="3">
        <f t="shared" si="169"/>
        <v>0</v>
      </c>
      <c r="EZ338" s="3">
        <f t="shared" si="169"/>
        <v>0</v>
      </c>
      <c r="FA338" s="3">
        <f t="shared" si="169"/>
        <v>0</v>
      </c>
      <c r="FB338" s="3">
        <f t="shared" si="169"/>
        <v>0</v>
      </c>
      <c r="FC338" s="3">
        <f t="shared" si="169"/>
        <v>0</v>
      </c>
      <c r="FD338" s="3">
        <f t="shared" si="169"/>
        <v>0</v>
      </c>
      <c r="FE338" s="3">
        <f t="shared" si="169"/>
        <v>0</v>
      </c>
      <c r="FF338" s="3">
        <f t="shared" si="169"/>
        <v>0</v>
      </c>
      <c r="FG338" s="3">
        <f t="shared" si="169"/>
        <v>0</v>
      </c>
      <c r="FH338" s="3">
        <f t="shared" si="169"/>
        <v>0</v>
      </c>
      <c r="FI338" s="3">
        <f t="shared" si="169"/>
        <v>0</v>
      </c>
      <c r="FJ338" s="3">
        <f t="shared" si="169"/>
        <v>0</v>
      </c>
      <c r="FK338" s="3">
        <f t="shared" si="169"/>
        <v>0</v>
      </c>
      <c r="FL338" s="3">
        <f t="shared" si="169"/>
        <v>0</v>
      </c>
      <c r="FM338" s="3">
        <f t="shared" si="169"/>
        <v>0</v>
      </c>
      <c r="FN338" s="3">
        <f t="shared" si="169"/>
        <v>0</v>
      </c>
      <c r="FO338" s="3">
        <f t="shared" si="169"/>
        <v>0</v>
      </c>
      <c r="FP338" s="3">
        <f t="shared" si="169"/>
        <v>0</v>
      </c>
      <c r="FQ338" s="3">
        <f t="shared" si="169"/>
        <v>0</v>
      </c>
      <c r="FR338" s="3">
        <f t="shared" si="169"/>
        <v>0</v>
      </c>
      <c r="FS338" s="3">
        <f t="shared" ref="FS338:GX338" si="170">FS512</f>
        <v>0</v>
      </c>
      <c r="FT338" s="3">
        <f t="shared" si="170"/>
        <v>0</v>
      </c>
      <c r="FU338" s="3">
        <f t="shared" si="170"/>
        <v>0</v>
      </c>
      <c r="FV338" s="3">
        <f t="shared" si="170"/>
        <v>0</v>
      </c>
      <c r="FW338" s="3">
        <f t="shared" si="170"/>
        <v>0</v>
      </c>
      <c r="FX338" s="3">
        <f t="shared" si="170"/>
        <v>0</v>
      </c>
      <c r="FY338" s="3">
        <f t="shared" si="170"/>
        <v>0</v>
      </c>
      <c r="FZ338" s="3">
        <f t="shared" si="170"/>
        <v>0</v>
      </c>
      <c r="GA338" s="3">
        <f t="shared" si="170"/>
        <v>0</v>
      </c>
      <c r="GB338" s="3">
        <f t="shared" si="170"/>
        <v>0</v>
      </c>
      <c r="GC338" s="3">
        <f t="shared" si="170"/>
        <v>0</v>
      </c>
      <c r="GD338" s="3">
        <f t="shared" si="170"/>
        <v>0</v>
      </c>
      <c r="GE338" s="3">
        <f t="shared" si="170"/>
        <v>0</v>
      </c>
      <c r="GF338" s="3">
        <f t="shared" si="170"/>
        <v>0</v>
      </c>
      <c r="GG338" s="3">
        <f t="shared" si="170"/>
        <v>0</v>
      </c>
      <c r="GH338" s="3">
        <f t="shared" si="170"/>
        <v>0</v>
      </c>
      <c r="GI338" s="3">
        <f t="shared" si="170"/>
        <v>0</v>
      </c>
      <c r="GJ338" s="3">
        <f t="shared" si="170"/>
        <v>0</v>
      </c>
      <c r="GK338" s="3">
        <f t="shared" si="170"/>
        <v>0</v>
      </c>
      <c r="GL338" s="3">
        <f t="shared" si="170"/>
        <v>0</v>
      </c>
      <c r="GM338" s="3">
        <f t="shared" si="170"/>
        <v>0</v>
      </c>
      <c r="GN338" s="3">
        <f t="shared" si="170"/>
        <v>0</v>
      </c>
      <c r="GO338" s="3">
        <f t="shared" si="170"/>
        <v>0</v>
      </c>
      <c r="GP338" s="3">
        <f t="shared" si="170"/>
        <v>0</v>
      </c>
      <c r="GQ338" s="3">
        <f t="shared" si="170"/>
        <v>0</v>
      </c>
      <c r="GR338" s="3">
        <f t="shared" si="170"/>
        <v>0</v>
      </c>
      <c r="GS338" s="3">
        <f t="shared" si="170"/>
        <v>0</v>
      </c>
      <c r="GT338" s="3">
        <f t="shared" si="170"/>
        <v>0</v>
      </c>
      <c r="GU338" s="3">
        <f t="shared" si="170"/>
        <v>0</v>
      </c>
      <c r="GV338" s="3">
        <f t="shared" si="170"/>
        <v>0</v>
      </c>
      <c r="GW338" s="3">
        <f t="shared" si="170"/>
        <v>0</v>
      </c>
      <c r="GX338" s="3">
        <f t="shared" si="170"/>
        <v>0</v>
      </c>
    </row>
    <row r="340" spans="1:245" x14ac:dyDescent="0.2">
      <c r="A340" s="1">
        <v>5</v>
      </c>
      <c r="B340" s="1">
        <v>1</v>
      </c>
      <c r="C340" s="1"/>
      <c r="D340" s="1">
        <f>ROW(A355)</f>
        <v>355</v>
      </c>
      <c r="E340" s="1"/>
      <c r="F340" s="1" t="s">
        <v>13</v>
      </c>
      <c r="G340" s="1" t="s">
        <v>205</v>
      </c>
      <c r="H340" s="1" t="s">
        <v>3</v>
      </c>
      <c r="I340" s="1">
        <v>0</v>
      </c>
      <c r="J340" s="1"/>
      <c r="K340" s="1">
        <v>0</v>
      </c>
      <c r="L340" s="1"/>
      <c r="M340" s="1" t="s">
        <v>3</v>
      </c>
      <c r="N340" s="1"/>
      <c r="O340" s="1"/>
      <c r="P340" s="1"/>
      <c r="Q340" s="1"/>
      <c r="R340" s="1"/>
      <c r="S340" s="1">
        <v>0</v>
      </c>
      <c r="T340" s="1"/>
      <c r="U340" s="1" t="s">
        <v>3</v>
      </c>
      <c r="V340" s="1">
        <v>0</v>
      </c>
      <c r="W340" s="1"/>
      <c r="X340" s="1"/>
      <c r="Y340" s="1"/>
      <c r="Z340" s="1"/>
      <c r="AA340" s="1"/>
      <c r="AB340" s="1" t="s">
        <v>3</v>
      </c>
      <c r="AC340" s="1" t="s">
        <v>3</v>
      </c>
      <c r="AD340" s="1" t="s">
        <v>3</v>
      </c>
      <c r="AE340" s="1" t="s">
        <v>3</v>
      </c>
      <c r="AF340" s="1" t="s">
        <v>3</v>
      </c>
      <c r="AG340" s="1" t="s">
        <v>3</v>
      </c>
      <c r="AH340" s="1"/>
      <c r="AI340" s="1"/>
      <c r="AJ340" s="1"/>
      <c r="AK340" s="1"/>
      <c r="AL340" s="1"/>
      <c r="AM340" s="1"/>
      <c r="AN340" s="1"/>
      <c r="AO340" s="1"/>
      <c r="AP340" s="1" t="s">
        <v>3</v>
      </c>
      <c r="AQ340" s="1" t="s">
        <v>3</v>
      </c>
      <c r="AR340" s="1" t="s">
        <v>3</v>
      </c>
      <c r="AS340" s="1"/>
      <c r="AT340" s="1"/>
      <c r="AU340" s="1"/>
      <c r="AV340" s="1"/>
      <c r="AW340" s="1"/>
      <c r="AX340" s="1"/>
      <c r="AY340" s="1"/>
      <c r="AZ340" s="1" t="s">
        <v>3</v>
      </c>
      <c r="BA340" s="1"/>
      <c r="BB340" s="1" t="s">
        <v>3</v>
      </c>
      <c r="BC340" s="1" t="s">
        <v>3</v>
      </c>
      <c r="BD340" s="1" t="s">
        <v>3</v>
      </c>
      <c r="BE340" s="1" t="s">
        <v>3</v>
      </c>
      <c r="BF340" s="1" t="s">
        <v>3</v>
      </c>
      <c r="BG340" s="1" t="s">
        <v>3</v>
      </c>
      <c r="BH340" s="1" t="s">
        <v>3</v>
      </c>
      <c r="BI340" s="1" t="s">
        <v>3</v>
      </c>
      <c r="BJ340" s="1" t="s">
        <v>3</v>
      </c>
      <c r="BK340" s="1" t="s">
        <v>3</v>
      </c>
      <c r="BL340" s="1" t="s">
        <v>3</v>
      </c>
      <c r="BM340" s="1" t="s">
        <v>3</v>
      </c>
      <c r="BN340" s="1" t="s">
        <v>3</v>
      </c>
      <c r="BO340" s="1" t="s">
        <v>3</v>
      </c>
      <c r="BP340" s="1" t="s">
        <v>3</v>
      </c>
      <c r="BQ340" s="1"/>
      <c r="BR340" s="1"/>
      <c r="BS340" s="1"/>
      <c r="BT340" s="1"/>
      <c r="BU340" s="1"/>
      <c r="BV340" s="1"/>
      <c r="BW340" s="1"/>
      <c r="BX340" s="1">
        <v>0</v>
      </c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>
        <v>0</v>
      </c>
    </row>
    <row r="342" spans="1:245" x14ac:dyDescent="0.2">
      <c r="A342" s="2">
        <v>52</v>
      </c>
      <c r="B342" s="2">
        <f t="shared" ref="B342:G342" si="171">B355</f>
        <v>1</v>
      </c>
      <c r="C342" s="2">
        <f t="shared" si="171"/>
        <v>5</v>
      </c>
      <c r="D342" s="2">
        <f t="shared" si="171"/>
        <v>340</v>
      </c>
      <c r="E342" s="2">
        <f t="shared" si="171"/>
        <v>0</v>
      </c>
      <c r="F342" s="2" t="str">
        <f t="shared" si="171"/>
        <v>Новый подраздел</v>
      </c>
      <c r="G342" s="2" t="str">
        <f t="shared" si="171"/>
        <v>Силовое электрооборудование</v>
      </c>
      <c r="H342" s="2"/>
      <c r="I342" s="2"/>
      <c r="J342" s="2"/>
      <c r="K342" s="2"/>
      <c r="L342" s="2"/>
      <c r="M342" s="2"/>
      <c r="N342" s="2"/>
      <c r="O342" s="2">
        <f t="shared" ref="O342:AT342" si="172">O355</f>
        <v>73316.84</v>
      </c>
      <c r="P342" s="2">
        <f t="shared" si="172"/>
        <v>785.2</v>
      </c>
      <c r="Q342" s="2">
        <f t="shared" si="172"/>
        <v>0</v>
      </c>
      <c r="R342" s="2">
        <f t="shared" si="172"/>
        <v>0</v>
      </c>
      <c r="S342" s="2">
        <f t="shared" si="172"/>
        <v>72531.64</v>
      </c>
      <c r="T342" s="2">
        <f t="shared" si="172"/>
        <v>0</v>
      </c>
      <c r="U342" s="2">
        <f t="shared" si="172"/>
        <v>119.768</v>
      </c>
      <c r="V342" s="2">
        <f t="shared" si="172"/>
        <v>0</v>
      </c>
      <c r="W342" s="2">
        <f t="shared" si="172"/>
        <v>0</v>
      </c>
      <c r="X342" s="2">
        <f t="shared" si="172"/>
        <v>50772.15</v>
      </c>
      <c r="Y342" s="2">
        <f t="shared" si="172"/>
        <v>7253.17</v>
      </c>
      <c r="Z342" s="2">
        <f t="shared" si="172"/>
        <v>0</v>
      </c>
      <c r="AA342" s="2">
        <f t="shared" si="172"/>
        <v>0</v>
      </c>
      <c r="AB342" s="2">
        <f t="shared" si="172"/>
        <v>73316.84</v>
      </c>
      <c r="AC342" s="2">
        <f t="shared" si="172"/>
        <v>785.2</v>
      </c>
      <c r="AD342" s="2">
        <f t="shared" si="172"/>
        <v>0</v>
      </c>
      <c r="AE342" s="2">
        <f t="shared" si="172"/>
        <v>0</v>
      </c>
      <c r="AF342" s="2">
        <f t="shared" si="172"/>
        <v>72531.64</v>
      </c>
      <c r="AG342" s="2">
        <f t="shared" si="172"/>
        <v>0</v>
      </c>
      <c r="AH342" s="2">
        <f t="shared" si="172"/>
        <v>119.768</v>
      </c>
      <c r="AI342" s="2">
        <f t="shared" si="172"/>
        <v>0</v>
      </c>
      <c r="AJ342" s="2">
        <f t="shared" si="172"/>
        <v>0</v>
      </c>
      <c r="AK342" s="2">
        <f t="shared" si="172"/>
        <v>50772.15</v>
      </c>
      <c r="AL342" s="2">
        <f t="shared" si="172"/>
        <v>7253.17</v>
      </c>
      <c r="AM342" s="2">
        <f t="shared" si="172"/>
        <v>0</v>
      </c>
      <c r="AN342" s="2">
        <f t="shared" si="172"/>
        <v>0</v>
      </c>
      <c r="AO342" s="2">
        <f t="shared" si="172"/>
        <v>0</v>
      </c>
      <c r="AP342" s="2">
        <f t="shared" si="172"/>
        <v>0</v>
      </c>
      <c r="AQ342" s="2">
        <f t="shared" si="172"/>
        <v>0</v>
      </c>
      <c r="AR342" s="2">
        <f t="shared" si="172"/>
        <v>131342.16</v>
      </c>
      <c r="AS342" s="2">
        <f t="shared" si="172"/>
        <v>0</v>
      </c>
      <c r="AT342" s="2">
        <f t="shared" si="172"/>
        <v>0</v>
      </c>
      <c r="AU342" s="2">
        <f t="shared" ref="AU342:BZ342" si="173">AU355</f>
        <v>131342.16</v>
      </c>
      <c r="AV342" s="2">
        <f t="shared" si="173"/>
        <v>785.2</v>
      </c>
      <c r="AW342" s="2">
        <f t="shared" si="173"/>
        <v>785.2</v>
      </c>
      <c r="AX342" s="2">
        <f t="shared" si="173"/>
        <v>0</v>
      </c>
      <c r="AY342" s="2">
        <f t="shared" si="173"/>
        <v>785.2</v>
      </c>
      <c r="AZ342" s="2">
        <f t="shared" si="173"/>
        <v>0</v>
      </c>
      <c r="BA342" s="2">
        <f t="shared" si="173"/>
        <v>0</v>
      </c>
      <c r="BB342" s="2">
        <f t="shared" si="173"/>
        <v>0</v>
      </c>
      <c r="BC342" s="2">
        <f t="shared" si="173"/>
        <v>0</v>
      </c>
      <c r="BD342" s="2">
        <f t="shared" si="173"/>
        <v>0</v>
      </c>
      <c r="BE342" s="2">
        <f t="shared" si="173"/>
        <v>0</v>
      </c>
      <c r="BF342" s="2">
        <f t="shared" si="173"/>
        <v>0</v>
      </c>
      <c r="BG342" s="2">
        <f t="shared" si="173"/>
        <v>0</v>
      </c>
      <c r="BH342" s="2">
        <f t="shared" si="173"/>
        <v>0</v>
      </c>
      <c r="BI342" s="2">
        <f t="shared" si="173"/>
        <v>0</v>
      </c>
      <c r="BJ342" s="2">
        <f t="shared" si="173"/>
        <v>0</v>
      </c>
      <c r="BK342" s="2">
        <f t="shared" si="173"/>
        <v>0</v>
      </c>
      <c r="BL342" s="2">
        <f t="shared" si="173"/>
        <v>0</v>
      </c>
      <c r="BM342" s="2">
        <f t="shared" si="173"/>
        <v>0</v>
      </c>
      <c r="BN342" s="2">
        <f t="shared" si="173"/>
        <v>0</v>
      </c>
      <c r="BO342" s="2">
        <f t="shared" si="173"/>
        <v>0</v>
      </c>
      <c r="BP342" s="2">
        <f t="shared" si="173"/>
        <v>0</v>
      </c>
      <c r="BQ342" s="2">
        <f t="shared" si="173"/>
        <v>0</v>
      </c>
      <c r="BR342" s="2">
        <f t="shared" si="173"/>
        <v>0</v>
      </c>
      <c r="BS342" s="2">
        <f t="shared" si="173"/>
        <v>0</v>
      </c>
      <c r="BT342" s="2">
        <f t="shared" si="173"/>
        <v>0</v>
      </c>
      <c r="BU342" s="2">
        <f t="shared" si="173"/>
        <v>0</v>
      </c>
      <c r="BV342" s="2">
        <f t="shared" si="173"/>
        <v>0</v>
      </c>
      <c r="BW342" s="2">
        <f t="shared" si="173"/>
        <v>0</v>
      </c>
      <c r="BX342" s="2">
        <f t="shared" si="173"/>
        <v>0</v>
      </c>
      <c r="BY342" s="2">
        <f t="shared" si="173"/>
        <v>0</v>
      </c>
      <c r="BZ342" s="2">
        <f t="shared" si="173"/>
        <v>0</v>
      </c>
      <c r="CA342" s="2">
        <f t="shared" ref="CA342:DF342" si="174">CA355</f>
        <v>131342.16</v>
      </c>
      <c r="CB342" s="2">
        <f t="shared" si="174"/>
        <v>0</v>
      </c>
      <c r="CC342" s="2">
        <f t="shared" si="174"/>
        <v>0</v>
      </c>
      <c r="CD342" s="2">
        <f t="shared" si="174"/>
        <v>131342.16</v>
      </c>
      <c r="CE342" s="2">
        <f t="shared" si="174"/>
        <v>785.2</v>
      </c>
      <c r="CF342" s="2">
        <f t="shared" si="174"/>
        <v>785.2</v>
      </c>
      <c r="CG342" s="2">
        <f t="shared" si="174"/>
        <v>0</v>
      </c>
      <c r="CH342" s="2">
        <f t="shared" si="174"/>
        <v>785.2</v>
      </c>
      <c r="CI342" s="2">
        <f t="shared" si="174"/>
        <v>0</v>
      </c>
      <c r="CJ342" s="2">
        <f t="shared" si="174"/>
        <v>0</v>
      </c>
      <c r="CK342" s="2">
        <f t="shared" si="174"/>
        <v>0</v>
      </c>
      <c r="CL342" s="2">
        <f t="shared" si="174"/>
        <v>0</v>
      </c>
      <c r="CM342" s="2">
        <f t="shared" si="174"/>
        <v>0</v>
      </c>
      <c r="CN342" s="2">
        <f t="shared" si="174"/>
        <v>0</v>
      </c>
      <c r="CO342" s="2">
        <f t="shared" si="174"/>
        <v>0</v>
      </c>
      <c r="CP342" s="2">
        <f t="shared" si="174"/>
        <v>0</v>
      </c>
      <c r="CQ342" s="2">
        <f t="shared" si="174"/>
        <v>0</v>
      </c>
      <c r="CR342" s="2">
        <f t="shared" si="174"/>
        <v>0</v>
      </c>
      <c r="CS342" s="2">
        <f t="shared" si="174"/>
        <v>0</v>
      </c>
      <c r="CT342" s="2">
        <f t="shared" si="174"/>
        <v>0</v>
      </c>
      <c r="CU342" s="2">
        <f t="shared" si="174"/>
        <v>0</v>
      </c>
      <c r="CV342" s="2">
        <f t="shared" si="174"/>
        <v>0</v>
      </c>
      <c r="CW342" s="2">
        <f t="shared" si="174"/>
        <v>0</v>
      </c>
      <c r="CX342" s="2">
        <f t="shared" si="174"/>
        <v>0</v>
      </c>
      <c r="CY342" s="2">
        <f t="shared" si="174"/>
        <v>0</v>
      </c>
      <c r="CZ342" s="2">
        <f t="shared" si="174"/>
        <v>0</v>
      </c>
      <c r="DA342" s="2">
        <f t="shared" si="174"/>
        <v>0</v>
      </c>
      <c r="DB342" s="2">
        <f t="shared" si="174"/>
        <v>0</v>
      </c>
      <c r="DC342" s="2">
        <f t="shared" si="174"/>
        <v>0</v>
      </c>
      <c r="DD342" s="2">
        <f t="shared" si="174"/>
        <v>0</v>
      </c>
      <c r="DE342" s="2">
        <f t="shared" si="174"/>
        <v>0</v>
      </c>
      <c r="DF342" s="2">
        <f t="shared" si="174"/>
        <v>0</v>
      </c>
      <c r="DG342" s="3">
        <f t="shared" ref="DG342:EL342" si="175">DG355</f>
        <v>0</v>
      </c>
      <c r="DH342" s="3">
        <f t="shared" si="175"/>
        <v>0</v>
      </c>
      <c r="DI342" s="3">
        <f t="shared" si="175"/>
        <v>0</v>
      </c>
      <c r="DJ342" s="3">
        <f t="shared" si="175"/>
        <v>0</v>
      </c>
      <c r="DK342" s="3">
        <f t="shared" si="175"/>
        <v>0</v>
      </c>
      <c r="DL342" s="3">
        <f t="shared" si="175"/>
        <v>0</v>
      </c>
      <c r="DM342" s="3">
        <f t="shared" si="175"/>
        <v>0</v>
      </c>
      <c r="DN342" s="3">
        <f t="shared" si="175"/>
        <v>0</v>
      </c>
      <c r="DO342" s="3">
        <f t="shared" si="175"/>
        <v>0</v>
      </c>
      <c r="DP342" s="3">
        <f t="shared" si="175"/>
        <v>0</v>
      </c>
      <c r="DQ342" s="3">
        <f t="shared" si="175"/>
        <v>0</v>
      </c>
      <c r="DR342" s="3">
        <f t="shared" si="175"/>
        <v>0</v>
      </c>
      <c r="DS342" s="3">
        <f t="shared" si="175"/>
        <v>0</v>
      </c>
      <c r="DT342" s="3">
        <f t="shared" si="175"/>
        <v>0</v>
      </c>
      <c r="DU342" s="3">
        <f t="shared" si="175"/>
        <v>0</v>
      </c>
      <c r="DV342" s="3">
        <f t="shared" si="175"/>
        <v>0</v>
      </c>
      <c r="DW342" s="3">
        <f t="shared" si="175"/>
        <v>0</v>
      </c>
      <c r="DX342" s="3">
        <f t="shared" si="175"/>
        <v>0</v>
      </c>
      <c r="DY342" s="3">
        <f t="shared" si="175"/>
        <v>0</v>
      </c>
      <c r="DZ342" s="3">
        <f t="shared" si="175"/>
        <v>0</v>
      </c>
      <c r="EA342" s="3">
        <f t="shared" si="175"/>
        <v>0</v>
      </c>
      <c r="EB342" s="3">
        <f t="shared" si="175"/>
        <v>0</v>
      </c>
      <c r="EC342" s="3">
        <f t="shared" si="175"/>
        <v>0</v>
      </c>
      <c r="ED342" s="3">
        <f t="shared" si="175"/>
        <v>0</v>
      </c>
      <c r="EE342" s="3">
        <f t="shared" si="175"/>
        <v>0</v>
      </c>
      <c r="EF342" s="3">
        <f t="shared" si="175"/>
        <v>0</v>
      </c>
      <c r="EG342" s="3">
        <f t="shared" si="175"/>
        <v>0</v>
      </c>
      <c r="EH342" s="3">
        <f t="shared" si="175"/>
        <v>0</v>
      </c>
      <c r="EI342" s="3">
        <f t="shared" si="175"/>
        <v>0</v>
      </c>
      <c r="EJ342" s="3">
        <f t="shared" si="175"/>
        <v>0</v>
      </c>
      <c r="EK342" s="3">
        <f t="shared" si="175"/>
        <v>0</v>
      </c>
      <c r="EL342" s="3">
        <f t="shared" si="175"/>
        <v>0</v>
      </c>
      <c r="EM342" s="3">
        <f t="shared" ref="EM342:FR342" si="176">EM355</f>
        <v>0</v>
      </c>
      <c r="EN342" s="3">
        <f t="shared" si="176"/>
        <v>0</v>
      </c>
      <c r="EO342" s="3">
        <f t="shared" si="176"/>
        <v>0</v>
      </c>
      <c r="EP342" s="3">
        <f t="shared" si="176"/>
        <v>0</v>
      </c>
      <c r="EQ342" s="3">
        <f t="shared" si="176"/>
        <v>0</v>
      </c>
      <c r="ER342" s="3">
        <f t="shared" si="176"/>
        <v>0</v>
      </c>
      <c r="ES342" s="3">
        <f t="shared" si="176"/>
        <v>0</v>
      </c>
      <c r="ET342" s="3">
        <f t="shared" si="176"/>
        <v>0</v>
      </c>
      <c r="EU342" s="3">
        <f t="shared" si="176"/>
        <v>0</v>
      </c>
      <c r="EV342" s="3">
        <f t="shared" si="176"/>
        <v>0</v>
      </c>
      <c r="EW342" s="3">
        <f t="shared" si="176"/>
        <v>0</v>
      </c>
      <c r="EX342" s="3">
        <f t="shared" si="176"/>
        <v>0</v>
      </c>
      <c r="EY342" s="3">
        <f t="shared" si="176"/>
        <v>0</v>
      </c>
      <c r="EZ342" s="3">
        <f t="shared" si="176"/>
        <v>0</v>
      </c>
      <c r="FA342" s="3">
        <f t="shared" si="176"/>
        <v>0</v>
      </c>
      <c r="FB342" s="3">
        <f t="shared" si="176"/>
        <v>0</v>
      </c>
      <c r="FC342" s="3">
        <f t="shared" si="176"/>
        <v>0</v>
      </c>
      <c r="FD342" s="3">
        <f t="shared" si="176"/>
        <v>0</v>
      </c>
      <c r="FE342" s="3">
        <f t="shared" si="176"/>
        <v>0</v>
      </c>
      <c r="FF342" s="3">
        <f t="shared" si="176"/>
        <v>0</v>
      </c>
      <c r="FG342" s="3">
        <f t="shared" si="176"/>
        <v>0</v>
      </c>
      <c r="FH342" s="3">
        <f t="shared" si="176"/>
        <v>0</v>
      </c>
      <c r="FI342" s="3">
        <f t="shared" si="176"/>
        <v>0</v>
      </c>
      <c r="FJ342" s="3">
        <f t="shared" si="176"/>
        <v>0</v>
      </c>
      <c r="FK342" s="3">
        <f t="shared" si="176"/>
        <v>0</v>
      </c>
      <c r="FL342" s="3">
        <f t="shared" si="176"/>
        <v>0</v>
      </c>
      <c r="FM342" s="3">
        <f t="shared" si="176"/>
        <v>0</v>
      </c>
      <c r="FN342" s="3">
        <f t="shared" si="176"/>
        <v>0</v>
      </c>
      <c r="FO342" s="3">
        <f t="shared" si="176"/>
        <v>0</v>
      </c>
      <c r="FP342" s="3">
        <f t="shared" si="176"/>
        <v>0</v>
      </c>
      <c r="FQ342" s="3">
        <f t="shared" si="176"/>
        <v>0</v>
      </c>
      <c r="FR342" s="3">
        <f t="shared" si="176"/>
        <v>0</v>
      </c>
      <c r="FS342" s="3">
        <f t="shared" ref="FS342:GX342" si="177">FS355</f>
        <v>0</v>
      </c>
      <c r="FT342" s="3">
        <f t="shared" si="177"/>
        <v>0</v>
      </c>
      <c r="FU342" s="3">
        <f t="shared" si="177"/>
        <v>0</v>
      </c>
      <c r="FV342" s="3">
        <f t="shared" si="177"/>
        <v>0</v>
      </c>
      <c r="FW342" s="3">
        <f t="shared" si="177"/>
        <v>0</v>
      </c>
      <c r="FX342" s="3">
        <f t="shared" si="177"/>
        <v>0</v>
      </c>
      <c r="FY342" s="3">
        <f t="shared" si="177"/>
        <v>0</v>
      </c>
      <c r="FZ342" s="3">
        <f t="shared" si="177"/>
        <v>0</v>
      </c>
      <c r="GA342" s="3">
        <f t="shared" si="177"/>
        <v>0</v>
      </c>
      <c r="GB342" s="3">
        <f t="shared" si="177"/>
        <v>0</v>
      </c>
      <c r="GC342" s="3">
        <f t="shared" si="177"/>
        <v>0</v>
      </c>
      <c r="GD342" s="3">
        <f t="shared" si="177"/>
        <v>0</v>
      </c>
      <c r="GE342" s="3">
        <f t="shared" si="177"/>
        <v>0</v>
      </c>
      <c r="GF342" s="3">
        <f t="shared" si="177"/>
        <v>0</v>
      </c>
      <c r="GG342" s="3">
        <f t="shared" si="177"/>
        <v>0</v>
      </c>
      <c r="GH342" s="3">
        <f t="shared" si="177"/>
        <v>0</v>
      </c>
      <c r="GI342" s="3">
        <f t="shared" si="177"/>
        <v>0</v>
      </c>
      <c r="GJ342" s="3">
        <f t="shared" si="177"/>
        <v>0</v>
      </c>
      <c r="GK342" s="3">
        <f t="shared" si="177"/>
        <v>0</v>
      </c>
      <c r="GL342" s="3">
        <f t="shared" si="177"/>
        <v>0</v>
      </c>
      <c r="GM342" s="3">
        <f t="shared" si="177"/>
        <v>0</v>
      </c>
      <c r="GN342" s="3">
        <f t="shared" si="177"/>
        <v>0</v>
      </c>
      <c r="GO342" s="3">
        <f t="shared" si="177"/>
        <v>0</v>
      </c>
      <c r="GP342" s="3">
        <f t="shared" si="177"/>
        <v>0</v>
      </c>
      <c r="GQ342" s="3">
        <f t="shared" si="177"/>
        <v>0</v>
      </c>
      <c r="GR342" s="3">
        <f t="shared" si="177"/>
        <v>0</v>
      </c>
      <c r="GS342" s="3">
        <f t="shared" si="177"/>
        <v>0</v>
      </c>
      <c r="GT342" s="3">
        <f t="shared" si="177"/>
        <v>0</v>
      </c>
      <c r="GU342" s="3">
        <f t="shared" si="177"/>
        <v>0</v>
      </c>
      <c r="GV342" s="3">
        <f t="shared" si="177"/>
        <v>0</v>
      </c>
      <c r="GW342" s="3">
        <f t="shared" si="177"/>
        <v>0</v>
      </c>
      <c r="GX342" s="3">
        <f t="shared" si="177"/>
        <v>0</v>
      </c>
    </row>
    <row r="344" spans="1:245" x14ac:dyDescent="0.2">
      <c r="A344">
        <v>17</v>
      </c>
      <c r="B344">
        <v>1</v>
      </c>
      <c r="D344">
        <f>ROW(EtalonRes!A101)</f>
        <v>101</v>
      </c>
      <c r="E344" t="s">
        <v>206</v>
      </c>
      <c r="F344" t="s">
        <v>207</v>
      </c>
      <c r="G344" t="s">
        <v>208</v>
      </c>
      <c r="H344" t="s">
        <v>35</v>
      </c>
      <c r="I344">
        <v>2</v>
      </c>
      <c r="J344">
        <v>0</v>
      </c>
      <c r="K344">
        <v>2</v>
      </c>
      <c r="O344">
        <f t="shared" ref="O344:O353" si="178">ROUND(CP344,2)</f>
        <v>30050.58</v>
      </c>
      <c r="P344">
        <f t="shared" ref="P344:P353" si="179">ROUND(CQ344*I344,2)</f>
        <v>411.06</v>
      </c>
      <c r="Q344">
        <f t="shared" ref="Q344:Q353" si="180">ROUND(CR344*I344,2)</f>
        <v>0</v>
      </c>
      <c r="R344">
        <f t="shared" ref="R344:R353" si="181">ROUND(CS344*I344,2)</f>
        <v>0</v>
      </c>
      <c r="S344">
        <f t="shared" ref="S344:S353" si="182">ROUND(CT344*I344,2)</f>
        <v>29639.52</v>
      </c>
      <c r="T344">
        <f t="shared" ref="T344:T353" si="183">ROUND(CU344*I344,2)</f>
        <v>0</v>
      </c>
      <c r="U344">
        <f t="shared" ref="U344:U353" si="184">CV344*I344</f>
        <v>48</v>
      </c>
      <c r="V344">
        <f t="shared" ref="V344:V353" si="185">CW344*I344</f>
        <v>0</v>
      </c>
      <c r="W344">
        <f t="shared" ref="W344:W353" si="186">ROUND(CX344*I344,2)</f>
        <v>0</v>
      </c>
      <c r="X344">
        <f t="shared" ref="X344:X353" si="187">ROUND(CY344,2)</f>
        <v>20747.66</v>
      </c>
      <c r="Y344">
        <f t="shared" ref="Y344:Y353" si="188">ROUND(CZ344,2)</f>
        <v>2963.95</v>
      </c>
      <c r="AA344">
        <v>1472364219</v>
      </c>
      <c r="AB344">
        <f t="shared" ref="AB344:AB353" si="189">ROUND((AC344+AD344+AF344),6)</f>
        <v>15025.29</v>
      </c>
      <c r="AC344">
        <f>ROUND((ES344),6)</f>
        <v>205.53</v>
      </c>
      <c r="AD344">
        <f>ROUND((((ET344)-(EU344))+AE344),6)</f>
        <v>0</v>
      </c>
      <c r="AE344">
        <f>ROUND((EU344),6)</f>
        <v>0</v>
      </c>
      <c r="AF344">
        <f>ROUND((EV344),6)</f>
        <v>14819.76</v>
      </c>
      <c r="AG344">
        <f t="shared" ref="AG344:AG353" si="190">ROUND((AP344),6)</f>
        <v>0</v>
      </c>
      <c r="AH344">
        <f>(EW344)</f>
        <v>24</v>
      </c>
      <c r="AI344">
        <f>(EX344)</f>
        <v>0</v>
      </c>
      <c r="AJ344">
        <f t="shared" ref="AJ344:AJ353" si="191">(AS344)</f>
        <v>0</v>
      </c>
      <c r="AK344">
        <v>15025.29</v>
      </c>
      <c r="AL344">
        <v>205.53</v>
      </c>
      <c r="AM344">
        <v>0</v>
      </c>
      <c r="AN344">
        <v>0</v>
      </c>
      <c r="AO344">
        <v>14819.76</v>
      </c>
      <c r="AP344">
        <v>0</v>
      </c>
      <c r="AQ344">
        <v>24</v>
      </c>
      <c r="AR344">
        <v>0</v>
      </c>
      <c r="AS344">
        <v>0</v>
      </c>
      <c r="AT344">
        <v>70</v>
      </c>
      <c r="AU344">
        <v>10</v>
      </c>
      <c r="AV344">
        <v>1</v>
      </c>
      <c r="AW344">
        <v>1</v>
      </c>
      <c r="AZ344">
        <v>1</v>
      </c>
      <c r="BA344">
        <v>1</v>
      </c>
      <c r="BB344">
        <v>1</v>
      </c>
      <c r="BC344">
        <v>1</v>
      </c>
      <c r="BD344" t="s">
        <v>3</v>
      </c>
      <c r="BE344" t="s">
        <v>3</v>
      </c>
      <c r="BF344" t="s">
        <v>3</v>
      </c>
      <c r="BG344" t="s">
        <v>3</v>
      </c>
      <c r="BH344">
        <v>0</v>
      </c>
      <c r="BI344">
        <v>4</v>
      </c>
      <c r="BJ344" t="s">
        <v>209</v>
      </c>
      <c r="BM344">
        <v>0</v>
      </c>
      <c r="BN344">
        <v>0</v>
      </c>
      <c r="BO344" t="s">
        <v>3</v>
      </c>
      <c r="BP344">
        <v>0</v>
      </c>
      <c r="BQ344">
        <v>1</v>
      </c>
      <c r="BR344">
        <v>0</v>
      </c>
      <c r="BS344">
        <v>1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70</v>
      </c>
      <c r="CA344">
        <v>10</v>
      </c>
      <c r="CB344" t="s">
        <v>3</v>
      </c>
      <c r="CE344">
        <v>0</v>
      </c>
      <c r="CF344">
        <v>0</v>
      </c>
      <c r="CG344">
        <v>0</v>
      </c>
      <c r="CM344">
        <v>0</v>
      </c>
      <c r="CN344" t="s">
        <v>3</v>
      </c>
      <c r="CO344">
        <v>0</v>
      </c>
      <c r="CP344">
        <f t="shared" ref="CP344:CP353" si="192">(P344+Q344+S344)</f>
        <v>30050.58</v>
      </c>
      <c r="CQ344">
        <f t="shared" ref="CQ344:CQ353" si="193">(AC344*BC344*AW344)</f>
        <v>205.53</v>
      </c>
      <c r="CR344">
        <f>((((ET344)*BB344-(EU344)*BS344)+AE344*BS344)*AV344)</f>
        <v>0</v>
      </c>
      <c r="CS344">
        <f t="shared" ref="CS344:CS353" si="194">(AE344*BS344*AV344)</f>
        <v>0</v>
      </c>
      <c r="CT344">
        <f t="shared" ref="CT344:CT353" si="195">(AF344*BA344*AV344)</f>
        <v>14819.76</v>
      </c>
      <c r="CU344">
        <f t="shared" ref="CU344:CU353" si="196">AG344</f>
        <v>0</v>
      </c>
      <c r="CV344">
        <f t="shared" ref="CV344:CV353" si="197">(AH344*AV344)</f>
        <v>24</v>
      </c>
      <c r="CW344">
        <f t="shared" ref="CW344:CW353" si="198">AI344</f>
        <v>0</v>
      </c>
      <c r="CX344">
        <f t="shared" ref="CX344:CX353" si="199">AJ344</f>
        <v>0</v>
      </c>
      <c r="CY344">
        <f t="shared" ref="CY344:CY353" si="200">((S344*BZ344)/100)</f>
        <v>20747.664000000001</v>
      </c>
      <c r="CZ344">
        <f t="shared" ref="CZ344:CZ353" si="201">((S344*CA344)/100)</f>
        <v>2963.9520000000002</v>
      </c>
      <c r="DC344" t="s">
        <v>3</v>
      </c>
      <c r="DD344" t="s">
        <v>3</v>
      </c>
      <c r="DE344" t="s">
        <v>3</v>
      </c>
      <c r="DF344" t="s">
        <v>3</v>
      </c>
      <c r="DG344" t="s">
        <v>3</v>
      </c>
      <c r="DH344" t="s">
        <v>3</v>
      </c>
      <c r="DI344" t="s">
        <v>3</v>
      </c>
      <c r="DJ344" t="s">
        <v>3</v>
      </c>
      <c r="DK344" t="s">
        <v>3</v>
      </c>
      <c r="DL344" t="s">
        <v>3</v>
      </c>
      <c r="DM344" t="s">
        <v>3</v>
      </c>
      <c r="DN344">
        <v>0</v>
      </c>
      <c r="DO344">
        <v>0</v>
      </c>
      <c r="DP344">
        <v>1</v>
      </c>
      <c r="DQ344">
        <v>1</v>
      </c>
      <c r="DU344">
        <v>16987630</v>
      </c>
      <c r="DV344" t="s">
        <v>35</v>
      </c>
      <c r="DW344" t="s">
        <v>35</v>
      </c>
      <c r="DX344">
        <v>1</v>
      </c>
      <c r="DZ344" t="s">
        <v>3</v>
      </c>
      <c r="EA344" t="s">
        <v>3</v>
      </c>
      <c r="EB344" t="s">
        <v>3</v>
      </c>
      <c r="EC344" t="s">
        <v>3</v>
      </c>
      <c r="EE344">
        <v>1441815344</v>
      </c>
      <c r="EF344">
        <v>1</v>
      </c>
      <c r="EG344" t="s">
        <v>20</v>
      </c>
      <c r="EH344">
        <v>0</v>
      </c>
      <c r="EI344" t="s">
        <v>3</v>
      </c>
      <c r="EJ344">
        <v>4</v>
      </c>
      <c r="EK344">
        <v>0</v>
      </c>
      <c r="EL344" t="s">
        <v>21</v>
      </c>
      <c r="EM344" t="s">
        <v>22</v>
      </c>
      <c r="EO344" t="s">
        <v>3</v>
      </c>
      <c r="EQ344">
        <v>0</v>
      </c>
      <c r="ER344">
        <v>15025.29</v>
      </c>
      <c r="ES344">
        <v>205.53</v>
      </c>
      <c r="ET344">
        <v>0</v>
      </c>
      <c r="EU344">
        <v>0</v>
      </c>
      <c r="EV344">
        <v>14819.76</v>
      </c>
      <c r="EW344">
        <v>24</v>
      </c>
      <c r="EX344">
        <v>0</v>
      </c>
      <c r="EY344">
        <v>0</v>
      </c>
      <c r="FQ344">
        <v>0</v>
      </c>
      <c r="FR344">
        <f t="shared" ref="FR344:FR353" si="202">ROUND(IF(BI344=3,GM344,0),2)</f>
        <v>0</v>
      </c>
      <c r="FS344">
        <v>0</v>
      </c>
      <c r="FX344">
        <v>70</v>
      </c>
      <c r="FY344">
        <v>10</v>
      </c>
      <c r="GA344" t="s">
        <v>3</v>
      </c>
      <c r="GD344">
        <v>0</v>
      </c>
      <c r="GF344">
        <v>-1417000604</v>
      </c>
      <c r="GG344">
        <v>2</v>
      </c>
      <c r="GH344">
        <v>1</v>
      </c>
      <c r="GI344">
        <v>-2</v>
      </c>
      <c r="GJ344">
        <v>0</v>
      </c>
      <c r="GK344">
        <f>ROUND(R344*(R12)/100,2)</f>
        <v>0</v>
      </c>
      <c r="GL344">
        <f t="shared" ref="GL344:GL353" si="203">ROUND(IF(AND(BH344=3,BI344=3,FS344&lt;&gt;0),P344,0),2)</f>
        <v>0</v>
      </c>
      <c r="GM344">
        <f t="shared" ref="GM344:GM353" si="204">ROUND(O344+X344+Y344+GK344,2)+GX344</f>
        <v>53762.19</v>
      </c>
      <c r="GN344">
        <f t="shared" ref="GN344:GN353" si="205">IF(OR(BI344=0,BI344=1),GM344-GX344,0)</f>
        <v>0</v>
      </c>
      <c r="GO344">
        <f t="shared" ref="GO344:GO353" si="206">IF(BI344=2,GM344-GX344,0)</f>
        <v>0</v>
      </c>
      <c r="GP344">
        <f t="shared" ref="GP344:GP353" si="207">IF(BI344=4,GM344-GX344,0)</f>
        <v>53762.19</v>
      </c>
      <c r="GR344">
        <v>0</v>
      </c>
      <c r="GS344">
        <v>3</v>
      </c>
      <c r="GT344">
        <v>0</v>
      </c>
      <c r="GU344" t="s">
        <v>3</v>
      </c>
      <c r="GV344">
        <f t="shared" ref="GV344:GV353" si="208">ROUND((GT344),6)</f>
        <v>0</v>
      </c>
      <c r="GW344">
        <v>1</v>
      </c>
      <c r="GX344">
        <f t="shared" ref="GX344:GX353" si="209">ROUND(HC344*I344,2)</f>
        <v>0</v>
      </c>
      <c r="HA344">
        <v>0</v>
      </c>
      <c r="HB344">
        <v>0</v>
      </c>
      <c r="HC344">
        <f t="shared" ref="HC344:HC353" si="210">GV344*GW344</f>
        <v>0</v>
      </c>
      <c r="HE344" t="s">
        <v>3</v>
      </c>
      <c r="HF344" t="s">
        <v>3</v>
      </c>
      <c r="HM344" t="s">
        <v>3</v>
      </c>
      <c r="HN344" t="s">
        <v>3</v>
      </c>
      <c r="HO344" t="s">
        <v>3</v>
      </c>
      <c r="HP344" t="s">
        <v>3</v>
      </c>
      <c r="HQ344" t="s">
        <v>3</v>
      </c>
      <c r="IK344">
        <v>0</v>
      </c>
    </row>
    <row r="345" spans="1:245" x14ac:dyDescent="0.2">
      <c r="A345">
        <v>17</v>
      </c>
      <c r="B345">
        <v>1</v>
      </c>
      <c r="D345">
        <f>ROW(EtalonRes!A103)</f>
        <v>103</v>
      </c>
      <c r="E345" t="s">
        <v>3</v>
      </c>
      <c r="F345" t="s">
        <v>210</v>
      </c>
      <c r="G345" t="s">
        <v>211</v>
      </c>
      <c r="H345" t="s">
        <v>35</v>
      </c>
      <c r="I345">
        <v>2</v>
      </c>
      <c r="J345">
        <v>0</v>
      </c>
      <c r="K345">
        <v>2</v>
      </c>
      <c r="O345">
        <f t="shared" si="178"/>
        <v>15831.36</v>
      </c>
      <c r="P345">
        <f t="shared" si="179"/>
        <v>23.68</v>
      </c>
      <c r="Q345">
        <f t="shared" si="180"/>
        <v>0</v>
      </c>
      <c r="R345">
        <f t="shared" si="181"/>
        <v>0</v>
      </c>
      <c r="S345">
        <f t="shared" si="182"/>
        <v>15807.68</v>
      </c>
      <c r="T345">
        <f t="shared" si="183"/>
        <v>0</v>
      </c>
      <c r="U345">
        <f t="shared" si="184"/>
        <v>25.6</v>
      </c>
      <c r="V345">
        <f t="shared" si="185"/>
        <v>0</v>
      </c>
      <c r="W345">
        <f t="shared" si="186"/>
        <v>0</v>
      </c>
      <c r="X345">
        <f t="shared" si="187"/>
        <v>11065.38</v>
      </c>
      <c r="Y345">
        <f t="shared" si="188"/>
        <v>1580.77</v>
      </c>
      <c r="AA345">
        <v>-1</v>
      </c>
      <c r="AB345">
        <f t="shared" si="189"/>
        <v>7915.68</v>
      </c>
      <c r="AC345">
        <f>ROUND(((ES345*16)),6)</f>
        <v>11.84</v>
      </c>
      <c r="AD345">
        <f>ROUND(((((ET345*16))-((EU345*16)))+AE345),6)</f>
        <v>0</v>
      </c>
      <c r="AE345">
        <f>ROUND(((EU345*16)),6)</f>
        <v>0</v>
      </c>
      <c r="AF345">
        <f>ROUND(((EV345*16)),6)</f>
        <v>7903.84</v>
      </c>
      <c r="AG345">
        <f t="shared" si="190"/>
        <v>0</v>
      </c>
      <c r="AH345">
        <f>((EW345*16))</f>
        <v>12.8</v>
      </c>
      <c r="AI345">
        <f>((EX345*16))</f>
        <v>0</v>
      </c>
      <c r="AJ345">
        <f t="shared" si="191"/>
        <v>0</v>
      </c>
      <c r="AK345">
        <v>494.73</v>
      </c>
      <c r="AL345">
        <v>0.74</v>
      </c>
      <c r="AM345">
        <v>0</v>
      </c>
      <c r="AN345">
        <v>0</v>
      </c>
      <c r="AO345">
        <v>493.99</v>
      </c>
      <c r="AP345">
        <v>0</v>
      </c>
      <c r="AQ345">
        <v>0.8</v>
      </c>
      <c r="AR345">
        <v>0</v>
      </c>
      <c r="AS345">
        <v>0</v>
      </c>
      <c r="AT345">
        <v>70</v>
      </c>
      <c r="AU345">
        <v>10</v>
      </c>
      <c r="AV345">
        <v>1</v>
      </c>
      <c r="AW345">
        <v>1</v>
      </c>
      <c r="AZ345">
        <v>1</v>
      </c>
      <c r="BA345">
        <v>1</v>
      </c>
      <c r="BB345">
        <v>1</v>
      </c>
      <c r="BC345">
        <v>1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4</v>
      </c>
      <c r="BJ345" t="s">
        <v>212</v>
      </c>
      <c r="BM345">
        <v>0</v>
      </c>
      <c r="BN345">
        <v>0</v>
      </c>
      <c r="BO345" t="s">
        <v>3</v>
      </c>
      <c r="BP345">
        <v>0</v>
      </c>
      <c r="BQ345">
        <v>1</v>
      </c>
      <c r="BR345">
        <v>0</v>
      </c>
      <c r="BS345">
        <v>1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70</v>
      </c>
      <c r="CA345">
        <v>10</v>
      </c>
      <c r="CB345" t="s">
        <v>3</v>
      </c>
      <c r="CE345">
        <v>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 t="shared" si="192"/>
        <v>15831.36</v>
      </c>
      <c r="CQ345">
        <f t="shared" si="193"/>
        <v>11.84</v>
      </c>
      <c r="CR345">
        <f>(((((ET345*16))*BB345-((EU345*16))*BS345)+AE345*BS345)*AV345)</f>
        <v>0</v>
      </c>
      <c r="CS345">
        <f t="shared" si="194"/>
        <v>0</v>
      </c>
      <c r="CT345">
        <f t="shared" si="195"/>
        <v>7903.84</v>
      </c>
      <c r="CU345">
        <f t="shared" si="196"/>
        <v>0</v>
      </c>
      <c r="CV345">
        <f t="shared" si="197"/>
        <v>12.8</v>
      </c>
      <c r="CW345">
        <f t="shared" si="198"/>
        <v>0</v>
      </c>
      <c r="CX345">
        <f t="shared" si="199"/>
        <v>0</v>
      </c>
      <c r="CY345">
        <f t="shared" si="200"/>
        <v>11065.376</v>
      </c>
      <c r="CZ345">
        <f t="shared" si="201"/>
        <v>1580.7679999999998</v>
      </c>
      <c r="DC345" t="s">
        <v>3</v>
      </c>
      <c r="DD345" t="s">
        <v>213</v>
      </c>
      <c r="DE345" t="s">
        <v>213</v>
      </c>
      <c r="DF345" t="s">
        <v>213</v>
      </c>
      <c r="DG345" t="s">
        <v>213</v>
      </c>
      <c r="DH345" t="s">
        <v>3</v>
      </c>
      <c r="DI345" t="s">
        <v>213</v>
      </c>
      <c r="DJ345" t="s">
        <v>213</v>
      </c>
      <c r="DK345" t="s">
        <v>3</v>
      </c>
      <c r="DL345" t="s">
        <v>3</v>
      </c>
      <c r="DM345" t="s">
        <v>3</v>
      </c>
      <c r="DN345">
        <v>0</v>
      </c>
      <c r="DO345">
        <v>0</v>
      </c>
      <c r="DP345">
        <v>1</v>
      </c>
      <c r="DQ345">
        <v>1</v>
      </c>
      <c r="DU345">
        <v>16987630</v>
      </c>
      <c r="DV345" t="s">
        <v>35</v>
      </c>
      <c r="DW345" t="s">
        <v>35</v>
      </c>
      <c r="DX345">
        <v>1</v>
      </c>
      <c r="DZ345" t="s">
        <v>3</v>
      </c>
      <c r="EA345" t="s">
        <v>3</v>
      </c>
      <c r="EB345" t="s">
        <v>3</v>
      </c>
      <c r="EC345" t="s">
        <v>3</v>
      </c>
      <c r="EE345">
        <v>1441815344</v>
      </c>
      <c r="EF345">
        <v>1</v>
      </c>
      <c r="EG345" t="s">
        <v>20</v>
      </c>
      <c r="EH345">
        <v>0</v>
      </c>
      <c r="EI345" t="s">
        <v>3</v>
      </c>
      <c r="EJ345">
        <v>4</v>
      </c>
      <c r="EK345">
        <v>0</v>
      </c>
      <c r="EL345" t="s">
        <v>21</v>
      </c>
      <c r="EM345" t="s">
        <v>22</v>
      </c>
      <c r="EO345" t="s">
        <v>3</v>
      </c>
      <c r="EQ345">
        <v>1024</v>
      </c>
      <c r="ER345">
        <v>494.73</v>
      </c>
      <c r="ES345">
        <v>0.74</v>
      </c>
      <c r="ET345">
        <v>0</v>
      </c>
      <c r="EU345">
        <v>0</v>
      </c>
      <c r="EV345">
        <v>493.99</v>
      </c>
      <c r="EW345">
        <v>0.8</v>
      </c>
      <c r="EX345">
        <v>0</v>
      </c>
      <c r="EY345">
        <v>0</v>
      </c>
      <c r="FQ345">
        <v>0</v>
      </c>
      <c r="FR345">
        <f t="shared" si="202"/>
        <v>0</v>
      </c>
      <c r="FS345">
        <v>0</v>
      </c>
      <c r="FX345">
        <v>70</v>
      </c>
      <c r="FY345">
        <v>10</v>
      </c>
      <c r="GA345" t="s">
        <v>3</v>
      </c>
      <c r="GD345">
        <v>0</v>
      </c>
      <c r="GF345">
        <v>482159737</v>
      </c>
      <c r="GG345">
        <v>2</v>
      </c>
      <c r="GH345">
        <v>1</v>
      </c>
      <c r="GI345">
        <v>-2</v>
      </c>
      <c r="GJ345">
        <v>0</v>
      </c>
      <c r="GK345">
        <f>ROUND(R345*(R12)/100,2)</f>
        <v>0</v>
      </c>
      <c r="GL345">
        <f t="shared" si="203"/>
        <v>0</v>
      </c>
      <c r="GM345">
        <f t="shared" si="204"/>
        <v>28477.51</v>
      </c>
      <c r="GN345">
        <f t="shared" si="205"/>
        <v>0</v>
      </c>
      <c r="GO345">
        <f t="shared" si="206"/>
        <v>0</v>
      </c>
      <c r="GP345">
        <f t="shared" si="207"/>
        <v>28477.51</v>
      </c>
      <c r="GR345">
        <v>0</v>
      </c>
      <c r="GS345">
        <v>3</v>
      </c>
      <c r="GT345">
        <v>0</v>
      </c>
      <c r="GU345" t="s">
        <v>3</v>
      </c>
      <c r="GV345">
        <f t="shared" si="208"/>
        <v>0</v>
      </c>
      <c r="GW345">
        <v>1</v>
      </c>
      <c r="GX345">
        <f t="shared" si="209"/>
        <v>0</v>
      </c>
      <c r="HA345">
        <v>0</v>
      </c>
      <c r="HB345">
        <v>0</v>
      </c>
      <c r="HC345">
        <f t="shared" si="210"/>
        <v>0</v>
      </c>
      <c r="HE345" t="s">
        <v>3</v>
      </c>
      <c r="HF345" t="s">
        <v>3</v>
      </c>
      <c r="HM345" t="s">
        <v>3</v>
      </c>
      <c r="HN345" t="s">
        <v>3</v>
      </c>
      <c r="HO345" t="s">
        <v>3</v>
      </c>
      <c r="HP345" t="s">
        <v>3</v>
      </c>
      <c r="HQ345" t="s">
        <v>3</v>
      </c>
      <c r="IK345">
        <v>0</v>
      </c>
    </row>
    <row r="346" spans="1:245" x14ac:dyDescent="0.2">
      <c r="A346">
        <v>17</v>
      </c>
      <c r="B346">
        <v>1</v>
      </c>
      <c r="D346">
        <f>ROW(EtalonRes!A108)</f>
        <v>108</v>
      </c>
      <c r="E346" t="s">
        <v>214</v>
      </c>
      <c r="F346" t="s">
        <v>215</v>
      </c>
      <c r="G346" t="s">
        <v>216</v>
      </c>
      <c r="H346" t="s">
        <v>35</v>
      </c>
      <c r="I346">
        <v>2</v>
      </c>
      <c r="J346">
        <v>0</v>
      </c>
      <c r="K346">
        <v>2</v>
      </c>
      <c r="O346">
        <f t="shared" si="178"/>
        <v>18781.599999999999</v>
      </c>
      <c r="P346">
        <f t="shared" si="179"/>
        <v>256.89999999999998</v>
      </c>
      <c r="Q346">
        <f t="shared" si="180"/>
        <v>0</v>
      </c>
      <c r="R346">
        <f t="shared" si="181"/>
        <v>0</v>
      </c>
      <c r="S346">
        <f t="shared" si="182"/>
        <v>18524.7</v>
      </c>
      <c r="T346">
        <f t="shared" si="183"/>
        <v>0</v>
      </c>
      <c r="U346">
        <f t="shared" si="184"/>
        <v>30</v>
      </c>
      <c r="V346">
        <f t="shared" si="185"/>
        <v>0</v>
      </c>
      <c r="W346">
        <f t="shared" si="186"/>
        <v>0</v>
      </c>
      <c r="X346">
        <f t="shared" si="187"/>
        <v>12967.29</v>
      </c>
      <c r="Y346">
        <f t="shared" si="188"/>
        <v>1852.47</v>
      </c>
      <c r="AA346">
        <v>1472364219</v>
      </c>
      <c r="AB346">
        <f t="shared" si="189"/>
        <v>9390.7999999999993</v>
      </c>
      <c r="AC346">
        <f>ROUND((ES346),6)</f>
        <v>128.44999999999999</v>
      </c>
      <c r="AD346">
        <f>ROUND((((ET346)-(EU346))+AE346),6)</f>
        <v>0</v>
      </c>
      <c r="AE346">
        <f>ROUND((EU346),6)</f>
        <v>0</v>
      </c>
      <c r="AF346">
        <f>ROUND((EV346),6)</f>
        <v>9262.35</v>
      </c>
      <c r="AG346">
        <f t="shared" si="190"/>
        <v>0</v>
      </c>
      <c r="AH346">
        <f>(EW346)</f>
        <v>15</v>
      </c>
      <c r="AI346">
        <f>(EX346)</f>
        <v>0</v>
      </c>
      <c r="AJ346">
        <f t="shared" si="191"/>
        <v>0</v>
      </c>
      <c r="AK346">
        <v>9390.7999999999993</v>
      </c>
      <c r="AL346">
        <v>128.44999999999999</v>
      </c>
      <c r="AM346">
        <v>0</v>
      </c>
      <c r="AN346">
        <v>0</v>
      </c>
      <c r="AO346">
        <v>9262.35</v>
      </c>
      <c r="AP346">
        <v>0</v>
      </c>
      <c r="AQ346">
        <v>15</v>
      </c>
      <c r="AR346">
        <v>0</v>
      </c>
      <c r="AS346">
        <v>0</v>
      </c>
      <c r="AT346">
        <v>70</v>
      </c>
      <c r="AU346">
        <v>10</v>
      </c>
      <c r="AV346">
        <v>1</v>
      </c>
      <c r="AW346">
        <v>1</v>
      </c>
      <c r="AZ346">
        <v>1</v>
      </c>
      <c r="BA346">
        <v>1</v>
      </c>
      <c r="BB346">
        <v>1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4</v>
      </c>
      <c r="BJ346" t="s">
        <v>217</v>
      </c>
      <c r="BM346">
        <v>0</v>
      </c>
      <c r="BN346">
        <v>0</v>
      </c>
      <c r="BO346" t="s">
        <v>3</v>
      </c>
      <c r="BP346">
        <v>0</v>
      </c>
      <c r="BQ346">
        <v>1</v>
      </c>
      <c r="BR346">
        <v>0</v>
      </c>
      <c r="BS346">
        <v>1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70</v>
      </c>
      <c r="CA346">
        <v>10</v>
      </c>
      <c r="CB346" t="s">
        <v>3</v>
      </c>
      <c r="CE346">
        <v>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 t="shared" si="192"/>
        <v>18781.600000000002</v>
      </c>
      <c r="CQ346">
        <f t="shared" si="193"/>
        <v>128.44999999999999</v>
      </c>
      <c r="CR346">
        <f>((((ET346)*BB346-(EU346)*BS346)+AE346*BS346)*AV346)</f>
        <v>0</v>
      </c>
      <c r="CS346">
        <f t="shared" si="194"/>
        <v>0</v>
      </c>
      <c r="CT346">
        <f t="shared" si="195"/>
        <v>9262.35</v>
      </c>
      <c r="CU346">
        <f t="shared" si="196"/>
        <v>0</v>
      </c>
      <c r="CV346">
        <f t="shared" si="197"/>
        <v>15</v>
      </c>
      <c r="CW346">
        <f t="shared" si="198"/>
        <v>0</v>
      </c>
      <c r="CX346">
        <f t="shared" si="199"/>
        <v>0</v>
      </c>
      <c r="CY346">
        <f t="shared" si="200"/>
        <v>12967.29</v>
      </c>
      <c r="CZ346">
        <f t="shared" si="201"/>
        <v>1852.47</v>
      </c>
      <c r="DC346" t="s">
        <v>3</v>
      </c>
      <c r="DD346" t="s">
        <v>3</v>
      </c>
      <c r="DE346" t="s">
        <v>3</v>
      </c>
      <c r="DF346" t="s">
        <v>3</v>
      </c>
      <c r="DG346" t="s">
        <v>3</v>
      </c>
      <c r="DH346" t="s">
        <v>3</v>
      </c>
      <c r="DI346" t="s">
        <v>3</v>
      </c>
      <c r="DJ346" t="s">
        <v>3</v>
      </c>
      <c r="DK346" t="s">
        <v>3</v>
      </c>
      <c r="DL346" t="s">
        <v>3</v>
      </c>
      <c r="DM346" t="s">
        <v>3</v>
      </c>
      <c r="DN346">
        <v>0</v>
      </c>
      <c r="DO346">
        <v>0</v>
      </c>
      <c r="DP346">
        <v>1</v>
      </c>
      <c r="DQ346">
        <v>1</v>
      </c>
      <c r="DU346">
        <v>16987630</v>
      </c>
      <c r="DV346" t="s">
        <v>35</v>
      </c>
      <c r="DW346" t="s">
        <v>35</v>
      </c>
      <c r="DX346">
        <v>1</v>
      </c>
      <c r="DZ346" t="s">
        <v>3</v>
      </c>
      <c r="EA346" t="s">
        <v>3</v>
      </c>
      <c r="EB346" t="s">
        <v>3</v>
      </c>
      <c r="EC346" t="s">
        <v>3</v>
      </c>
      <c r="EE346">
        <v>1441815344</v>
      </c>
      <c r="EF346">
        <v>1</v>
      </c>
      <c r="EG346" t="s">
        <v>20</v>
      </c>
      <c r="EH346">
        <v>0</v>
      </c>
      <c r="EI346" t="s">
        <v>3</v>
      </c>
      <c r="EJ346">
        <v>4</v>
      </c>
      <c r="EK346">
        <v>0</v>
      </c>
      <c r="EL346" t="s">
        <v>21</v>
      </c>
      <c r="EM346" t="s">
        <v>22</v>
      </c>
      <c r="EO346" t="s">
        <v>3</v>
      </c>
      <c r="EQ346">
        <v>0</v>
      </c>
      <c r="ER346">
        <v>9390.7999999999993</v>
      </c>
      <c r="ES346">
        <v>128.44999999999999</v>
      </c>
      <c r="ET346">
        <v>0</v>
      </c>
      <c r="EU346">
        <v>0</v>
      </c>
      <c r="EV346">
        <v>9262.35</v>
      </c>
      <c r="EW346">
        <v>15</v>
      </c>
      <c r="EX346">
        <v>0</v>
      </c>
      <c r="EY346">
        <v>0</v>
      </c>
      <c r="FQ346">
        <v>0</v>
      </c>
      <c r="FR346">
        <f t="shared" si="202"/>
        <v>0</v>
      </c>
      <c r="FS346">
        <v>0</v>
      </c>
      <c r="FX346">
        <v>70</v>
      </c>
      <c r="FY346">
        <v>10</v>
      </c>
      <c r="GA346" t="s">
        <v>3</v>
      </c>
      <c r="GD346">
        <v>0</v>
      </c>
      <c r="GF346">
        <v>-1812466661</v>
      </c>
      <c r="GG346">
        <v>2</v>
      </c>
      <c r="GH346">
        <v>1</v>
      </c>
      <c r="GI346">
        <v>-2</v>
      </c>
      <c r="GJ346">
        <v>0</v>
      </c>
      <c r="GK346">
        <f>ROUND(R346*(R12)/100,2)</f>
        <v>0</v>
      </c>
      <c r="GL346">
        <f t="shared" si="203"/>
        <v>0</v>
      </c>
      <c r="GM346">
        <f t="shared" si="204"/>
        <v>33601.360000000001</v>
      </c>
      <c r="GN346">
        <f t="shared" si="205"/>
        <v>0</v>
      </c>
      <c r="GO346">
        <f t="shared" si="206"/>
        <v>0</v>
      </c>
      <c r="GP346">
        <f t="shared" si="207"/>
        <v>33601.360000000001</v>
      </c>
      <c r="GR346">
        <v>0</v>
      </c>
      <c r="GS346">
        <v>3</v>
      </c>
      <c r="GT346">
        <v>0</v>
      </c>
      <c r="GU346" t="s">
        <v>3</v>
      </c>
      <c r="GV346">
        <f t="shared" si="208"/>
        <v>0</v>
      </c>
      <c r="GW346">
        <v>1</v>
      </c>
      <c r="GX346">
        <f t="shared" si="209"/>
        <v>0</v>
      </c>
      <c r="HA346">
        <v>0</v>
      </c>
      <c r="HB346">
        <v>0</v>
      </c>
      <c r="HC346">
        <f t="shared" si="210"/>
        <v>0</v>
      </c>
      <c r="HE346" t="s">
        <v>3</v>
      </c>
      <c r="HF346" t="s">
        <v>3</v>
      </c>
      <c r="HM346" t="s">
        <v>3</v>
      </c>
      <c r="HN346" t="s">
        <v>3</v>
      </c>
      <c r="HO346" t="s">
        <v>3</v>
      </c>
      <c r="HP346" t="s">
        <v>3</v>
      </c>
      <c r="HQ346" t="s">
        <v>3</v>
      </c>
      <c r="IK346">
        <v>0</v>
      </c>
    </row>
    <row r="347" spans="1:245" x14ac:dyDescent="0.2">
      <c r="A347">
        <v>17</v>
      </c>
      <c r="B347">
        <v>1</v>
      </c>
      <c r="D347">
        <f>ROW(EtalonRes!A110)</f>
        <v>110</v>
      </c>
      <c r="E347" t="s">
        <v>218</v>
      </c>
      <c r="F347" t="s">
        <v>219</v>
      </c>
      <c r="G347" t="s">
        <v>220</v>
      </c>
      <c r="H347" t="s">
        <v>35</v>
      </c>
      <c r="I347">
        <v>2</v>
      </c>
      <c r="J347">
        <v>0</v>
      </c>
      <c r="K347">
        <v>2</v>
      </c>
      <c r="O347">
        <f t="shared" si="178"/>
        <v>9903.36</v>
      </c>
      <c r="P347">
        <f t="shared" si="179"/>
        <v>23.68</v>
      </c>
      <c r="Q347">
        <f t="shared" si="180"/>
        <v>0</v>
      </c>
      <c r="R347">
        <f t="shared" si="181"/>
        <v>0</v>
      </c>
      <c r="S347">
        <f t="shared" si="182"/>
        <v>9879.68</v>
      </c>
      <c r="T347">
        <f t="shared" si="183"/>
        <v>0</v>
      </c>
      <c r="U347">
        <f t="shared" si="184"/>
        <v>16</v>
      </c>
      <c r="V347">
        <f t="shared" si="185"/>
        <v>0</v>
      </c>
      <c r="W347">
        <f t="shared" si="186"/>
        <v>0</v>
      </c>
      <c r="X347">
        <f t="shared" si="187"/>
        <v>6915.78</v>
      </c>
      <c r="Y347">
        <f t="shared" si="188"/>
        <v>987.97</v>
      </c>
      <c r="AA347">
        <v>1472364219</v>
      </c>
      <c r="AB347">
        <f t="shared" si="189"/>
        <v>4951.68</v>
      </c>
      <c r="AC347">
        <f>ROUND(((ES347*16)),6)</f>
        <v>11.84</v>
      </c>
      <c r="AD347">
        <f>ROUND(((((ET347*16))-((EU347*16)))+AE347),6)</f>
        <v>0</v>
      </c>
      <c r="AE347">
        <f>ROUND(((EU347*16)),6)</f>
        <v>0</v>
      </c>
      <c r="AF347">
        <f>ROUND(((EV347*16)),6)</f>
        <v>4939.84</v>
      </c>
      <c r="AG347">
        <f t="shared" si="190"/>
        <v>0</v>
      </c>
      <c r="AH347">
        <f>((EW347*16))</f>
        <v>8</v>
      </c>
      <c r="AI347">
        <f>((EX347*16))</f>
        <v>0</v>
      </c>
      <c r="AJ347">
        <f t="shared" si="191"/>
        <v>0</v>
      </c>
      <c r="AK347">
        <v>309.48</v>
      </c>
      <c r="AL347">
        <v>0.74</v>
      </c>
      <c r="AM347">
        <v>0</v>
      </c>
      <c r="AN347">
        <v>0</v>
      </c>
      <c r="AO347">
        <v>308.74</v>
      </c>
      <c r="AP347">
        <v>0</v>
      </c>
      <c r="AQ347">
        <v>0.5</v>
      </c>
      <c r="AR347">
        <v>0</v>
      </c>
      <c r="AS347">
        <v>0</v>
      </c>
      <c r="AT347">
        <v>70</v>
      </c>
      <c r="AU347">
        <v>10</v>
      </c>
      <c r="AV347">
        <v>1</v>
      </c>
      <c r="AW347">
        <v>1</v>
      </c>
      <c r="AZ347">
        <v>1</v>
      </c>
      <c r="BA347">
        <v>1</v>
      </c>
      <c r="BB347">
        <v>1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4</v>
      </c>
      <c r="BJ347" t="s">
        <v>221</v>
      </c>
      <c r="BM347">
        <v>0</v>
      </c>
      <c r="BN347">
        <v>0</v>
      </c>
      <c r="BO347" t="s">
        <v>3</v>
      </c>
      <c r="BP347">
        <v>0</v>
      </c>
      <c r="BQ347">
        <v>1</v>
      </c>
      <c r="BR347">
        <v>0</v>
      </c>
      <c r="BS347">
        <v>1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70</v>
      </c>
      <c r="CA347">
        <v>10</v>
      </c>
      <c r="CB347" t="s">
        <v>3</v>
      </c>
      <c r="CE347">
        <v>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 t="shared" si="192"/>
        <v>9903.36</v>
      </c>
      <c r="CQ347">
        <f t="shared" si="193"/>
        <v>11.84</v>
      </c>
      <c r="CR347">
        <f>(((((ET347*16))*BB347-((EU347*16))*BS347)+AE347*BS347)*AV347)</f>
        <v>0</v>
      </c>
      <c r="CS347">
        <f t="shared" si="194"/>
        <v>0</v>
      </c>
      <c r="CT347">
        <f t="shared" si="195"/>
        <v>4939.84</v>
      </c>
      <c r="CU347">
        <f t="shared" si="196"/>
        <v>0</v>
      </c>
      <c r="CV347">
        <f t="shared" si="197"/>
        <v>8</v>
      </c>
      <c r="CW347">
        <f t="shared" si="198"/>
        <v>0</v>
      </c>
      <c r="CX347">
        <f t="shared" si="199"/>
        <v>0</v>
      </c>
      <c r="CY347">
        <f t="shared" si="200"/>
        <v>6915.7759999999998</v>
      </c>
      <c r="CZ347">
        <f t="shared" si="201"/>
        <v>987.96800000000007</v>
      </c>
      <c r="DC347" t="s">
        <v>3</v>
      </c>
      <c r="DD347" t="s">
        <v>213</v>
      </c>
      <c r="DE347" t="s">
        <v>213</v>
      </c>
      <c r="DF347" t="s">
        <v>213</v>
      </c>
      <c r="DG347" t="s">
        <v>213</v>
      </c>
      <c r="DH347" t="s">
        <v>3</v>
      </c>
      <c r="DI347" t="s">
        <v>213</v>
      </c>
      <c r="DJ347" t="s">
        <v>213</v>
      </c>
      <c r="DK347" t="s">
        <v>3</v>
      </c>
      <c r="DL347" t="s">
        <v>3</v>
      </c>
      <c r="DM347" t="s">
        <v>3</v>
      </c>
      <c r="DN347">
        <v>0</v>
      </c>
      <c r="DO347">
        <v>0</v>
      </c>
      <c r="DP347">
        <v>1</v>
      </c>
      <c r="DQ347">
        <v>1</v>
      </c>
      <c r="DU347">
        <v>16987630</v>
      </c>
      <c r="DV347" t="s">
        <v>35</v>
      </c>
      <c r="DW347" t="s">
        <v>35</v>
      </c>
      <c r="DX347">
        <v>1</v>
      </c>
      <c r="DZ347" t="s">
        <v>3</v>
      </c>
      <c r="EA347" t="s">
        <v>3</v>
      </c>
      <c r="EB347" t="s">
        <v>3</v>
      </c>
      <c r="EC347" t="s">
        <v>3</v>
      </c>
      <c r="EE347">
        <v>1441815344</v>
      </c>
      <c r="EF347">
        <v>1</v>
      </c>
      <c r="EG347" t="s">
        <v>20</v>
      </c>
      <c r="EH347">
        <v>0</v>
      </c>
      <c r="EI347" t="s">
        <v>3</v>
      </c>
      <c r="EJ347">
        <v>4</v>
      </c>
      <c r="EK347">
        <v>0</v>
      </c>
      <c r="EL347" t="s">
        <v>21</v>
      </c>
      <c r="EM347" t="s">
        <v>22</v>
      </c>
      <c r="EO347" t="s">
        <v>3</v>
      </c>
      <c r="EQ347">
        <v>0</v>
      </c>
      <c r="ER347">
        <v>309.48</v>
      </c>
      <c r="ES347">
        <v>0.74</v>
      </c>
      <c r="ET347">
        <v>0</v>
      </c>
      <c r="EU347">
        <v>0</v>
      </c>
      <c r="EV347">
        <v>308.74</v>
      </c>
      <c r="EW347">
        <v>0.5</v>
      </c>
      <c r="EX347">
        <v>0</v>
      </c>
      <c r="EY347">
        <v>0</v>
      </c>
      <c r="FQ347">
        <v>0</v>
      </c>
      <c r="FR347">
        <f t="shared" si="202"/>
        <v>0</v>
      </c>
      <c r="FS347">
        <v>0</v>
      </c>
      <c r="FX347">
        <v>70</v>
      </c>
      <c r="FY347">
        <v>10</v>
      </c>
      <c r="GA347" t="s">
        <v>3</v>
      </c>
      <c r="GD347">
        <v>0</v>
      </c>
      <c r="GF347">
        <v>-348919035</v>
      </c>
      <c r="GG347">
        <v>2</v>
      </c>
      <c r="GH347">
        <v>1</v>
      </c>
      <c r="GI347">
        <v>-2</v>
      </c>
      <c r="GJ347">
        <v>0</v>
      </c>
      <c r="GK347">
        <f>ROUND(R347*(R12)/100,2)</f>
        <v>0</v>
      </c>
      <c r="GL347">
        <f t="shared" si="203"/>
        <v>0</v>
      </c>
      <c r="GM347">
        <f t="shared" si="204"/>
        <v>17807.11</v>
      </c>
      <c r="GN347">
        <f t="shared" si="205"/>
        <v>0</v>
      </c>
      <c r="GO347">
        <f t="shared" si="206"/>
        <v>0</v>
      </c>
      <c r="GP347">
        <f t="shared" si="207"/>
        <v>17807.11</v>
      </c>
      <c r="GR347">
        <v>0</v>
      </c>
      <c r="GS347">
        <v>3</v>
      </c>
      <c r="GT347">
        <v>0</v>
      </c>
      <c r="GU347" t="s">
        <v>3</v>
      </c>
      <c r="GV347">
        <f t="shared" si="208"/>
        <v>0</v>
      </c>
      <c r="GW347">
        <v>1</v>
      </c>
      <c r="GX347">
        <f t="shared" si="209"/>
        <v>0</v>
      </c>
      <c r="HA347">
        <v>0</v>
      </c>
      <c r="HB347">
        <v>0</v>
      </c>
      <c r="HC347">
        <f t="shared" si="210"/>
        <v>0</v>
      </c>
      <c r="HE347" t="s">
        <v>3</v>
      </c>
      <c r="HF347" t="s">
        <v>3</v>
      </c>
      <c r="HM347" t="s">
        <v>3</v>
      </c>
      <c r="HN347" t="s">
        <v>3</v>
      </c>
      <c r="HO347" t="s">
        <v>3</v>
      </c>
      <c r="HP347" t="s">
        <v>3</v>
      </c>
      <c r="HQ347" t="s">
        <v>3</v>
      </c>
      <c r="IK347">
        <v>0</v>
      </c>
    </row>
    <row r="348" spans="1:245" x14ac:dyDescent="0.2">
      <c r="A348">
        <v>17</v>
      </c>
      <c r="B348">
        <v>1</v>
      </c>
      <c r="D348">
        <f>ROW(EtalonRes!A112)</f>
        <v>112</v>
      </c>
      <c r="E348" t="s">
        <v>3</v>
      </c>
      <c r="F348" t="s">
        <v>222</v>
      </c>
      <c r="G348" t="s">
        <v>223</v>
      </c>
      <c r="H348" t="s">
        <v>17</v>
      </c>
      <c r="I348">
        <f>ROUND((54+12)/10,9)</f>
        <v>6.6</v>
      </c>
      <c r="J348">
        <v>0</v>
      </c>
      <c r="K348">
        <f>ROUND((54+12)/10,9)</f>
        <v>6.6</v>
      </c>
      <c r="O348">
        <f t="shared" si="178"/>
        <v>1671.78</v>
      </c>
      <c r="P348">
        <f t="shared" si="179"/>
        <v>41.58</v>
      </c>
      <c r="Q348">
        <f t="shared" si="180"/>
        <v>0</v>
      </c>
      <c r="R348">
        <f t="shared" si="181"/>
        <v>0</v>
      </c>
      <c r="S348">
        <f t="shared" si="182"/>
        <v>1630.2</v>
      </c>
      <c r="T348">
        <f t="shared" si="183"/>
        <v>0</v>
      </c>
      <c r="U348">
        <f t="shared" si="184"/>
        <v>2.64</v>
      </c>
      <c r="V348">
        <f t="shared" si="185"/>
        <v>0</v>
      </c>
      <c r="W348">
        <f t="shared" si="186"/>
        <v>0</v>
      </c>
      <c r="X348">
        <f t="shared" si="187"/>
        <v>1141.1400000000001</v>
      </c>
      <c r="Y348">
        <f t="shared" si="188"/>
        <v>163.02000000000001</v>
      </c>
      <c r="AA348">
        <v>-1</v>
      </c>
      <c r="AB348">
        <f t="shared" si="189"/>
        <v>253.3</v>
      </c>
      <c r="AC348">
        <f>ROUND((ES348),6)</f>
        <v>6.3</v>
      </c>
      <c r="AD348">
        <f>ROUND((((ET348)-(EU348))+AE348),6)</f>
        <v>0</v>
      </c>
      <c r="AE348">
        <f>ROUND((EU348),6)</f>
        <v>0</v>
      </c>
      <c r="AF348">
        <f>ROUND((EV348),6)</f>
        <v>247</v>
      </c>
      <c r="AG348">
        <f t="shared" si="190"/>
        <v>0</v>
      </c>
      <c r="AH348">
        <f>(EW348)</f>
        <v>0.4</v>
      </c>
      <c r="AI348">
        <f>(EX348)</f>
        <v>0</v>
      </c>
      <c r="AJ348">
        <f t="shared" si="191"/>
        <v>0</v>
      </c>
      <c r="AK348">
        <v>253.3</v>
      </c>
      <c r="AL348">
        <v>6.3</v>
      </c>
      <c r="AM348">
        <v>0</v>
      </c>
      <c r="AN348">
        <v>0</v>
      </c>
      <c r="AO348">
        <v>247</v>
      </c>
      <c r="AP348">
        <v>0</v>
      </c>
      <c r="AQ348">
        <v>0.4</v>
      </c>
      <c r="AR348">
        <v>0</v>
      </c>
      <c r="AS348">
        <v>0</v>
      </c>
      <c r="AT348">
        <v>70</v>
      </c>
      <c r="AU348">
        <v>10</v>
      </c>
      <c r="AV348">
        <v>1</v>
      </c>
      <c r="AW348">
        <v>1</v>
      </c>
      <c r="AZ348">
        <v>1</v>
      </c>
      <c r="BA348">
        <v>1</v>
      </c>
      <c r="BB348">
        <v>1</v>
      </c>
      <c r="BC348">
        <v>1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4</v>
      </c>
      <c r="BJ348" t="s">
        <v>224</v>
      </c>
      <c r="BM348">
        <v>0</v>
      </c>
      <c r="BN348">
        <v>0</v>
      </c>
      <c r="BO348" t="s">
        <v>3</v>
      </c>
      <c r="BP348">
        <v>0</v>
      </c>
      <c r="BQ348">
        <v>1</v>
      </c>
      <c r="BR348">
        <v>0</v>
      </c>
      <c r="BS348">
        <v>1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70</v>
      </c>
      <c r="CA348">
        <v>10</v>
      </c>
      <c r="CB348" t="s">
        <v>3</v>
      </c>
      <c r="CE348">
        <v>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 t="shared" si="192"/>
        <v>1671.78</v>
      </c>
      <c r="CQ348">
        <f t="shared" si="193"/>
        <v>6.3</v>
      </c>
      <c r="CR348">
        <f>((((ET348)*BB348-(EU348)*BS348)+AE348*BS348)*AV348)</f>
        <v>0</v>
      </c>
      <c r="CS348">
        <f t="shared" si="194"/>
        <v>0</v>
      </c>
      <c r="CT348">
        <f t="shared" si="195"/>
        <v>247</v>
      </c>
      <c r="CU348">
        <f t="shared" si="196"/>
        <v>0</v>
      </c>
      <c r="CV348">
        <f t="shared" si="197"/>
        <v>0.4</v>
      </c>
      <c r="CW348">
        <f t="shared" si="198"/>
        <v>0</v>
      </c>
      <c r="CX348">
        <f t="shared" si="199"/>
        <v>0</v>
      </c>
      <c r="CY348">
        <f t="shared" si="200"/>
        <v>1141.1400000000001</v>
      </c>
      <c r="CZ348">
        <f t="shared" si="201"/>
        <v>163.02000000000001</v>
      </c>
      <c r="DC348" t="s">
        <v>3</v>
      </c>
      <c r="DD348" t="s">
        <v>3</v>
      </c>
      <c r="DE348" t="s">
        <v>3</v>
      </c>
      <c r="DF348" t="s">
        <v>3</v>
      </c>
      <c r="DG348" t="s">
        <v>3</v>
      </c>
      <c r="DH348" t="s">
        <v>3</v>
      </c>
      <c r="DI348" t="s">
        <v>3</v>
      </c>
      <c r="DJ348" t="s">
        <v>3</v>
      </c>
      <c r="DK348" t="s">
        <v>3</v>
      </c>
      <c r="DL348" t="s">
        <v>3</v>
      </c>
      <c r="DM348" t="s">
        <v>3</v>
      </c>
      <c r="DN348">
        <v>0</v>
      </c>
      <c r="DO348">
        <v>0</v>
      </c>
      <c r="DP348">
        <v>1</v>
      </c>
      <c r="DQ348">
        <v>1</v>
      </c>
      <c r="DU348">
        <v>16987630</v>
      </c>
      <c r="DV348" t="s">
        <v>17</v>
      </c>
      <c r="DW348" t="s">
        <v>17</v>
      </c>
      <c r="DX348">
        <v>10</v>
      </c>
      <c r="DZ348" t="s">
        <v>3</v>
      </c>
      <c r="EA348" t="s">
        <v>3</v>
      </c>
      <c r="EB348" t="s">
        <v>3</v>
      </c>
      <c r="EC348" t="s">
        <v>3</v>
      </c>
      <c r="EE348">
        <v>1441815344</v>
      </c>
      <c r="EF348">
        <v>1</v>
      </c>
      <c r="EG348" t="s">
        <v>20</v>
      </c>
      <c r="EH348">
        <v>0</v>
      </c>
      <c r="EI348" t="s">
        <v>3</v>
      </c>
      <c r="EJ348">
        <v>4</v>
      </c>
      <c r="EK348">
        <v>0</v>
      </c>
      <c r="EL348" t="s">
        <v>21</v>
      </c>
      <c r="EM348" t="s">
        <v>22</v>
      </c>
      <c r="EO348" t="s">
        <v>3</v>
      </c>
      <c r="EQ348">
        <v>1024</v>
      </c>
      <c r="ER348">
        <v>253.3</v>
      </c>
      <c r="ES348">
        <v>6.3</v>
      </c>
      <c r="ET348">
        <v>0</v>
      </c>
      <c r="EU348">
        <v>0</v>
      </c>
      <c r="EV348">
        <v>247</v>
      </c>
      <c r="EW348">
        <v>0.4</v>
      </c>
      <c r="EX348">
        <v>0</v>
      </c>
      <c r="EY348">
        <v>0</v>
      </c>
      <c r="FQ348">
        <v>0</v>
      </c>
      <c r="FR348">
        <f t="shared" si="202"/>
        <v>0</v>
      </c>
      <c r="FS348">
        <v>0</v>
      </c>
      <c r="FX348">
        <v>70</v>
      </c>
      <c r="FY348">
        <v>10</v>
      </c>
      <c r="GA348" t="s">
        <v>3</v>
      </c>
      <c r="GD348">
        <v>0</v>
      </c>
      <c r="GF348">
        <v>526043079</v>
      </c>
      <c r="GG348">
        <v>2</v>
      </c>
      <c r="GH348">
        <v>1</v>
      </c>
      <c r="GI348">
        <v>-2</v>
      </c>
      <c r="GJ348">
        <v>0</v>
      </c>
      <c r="GK348">
        <f>ROUND(R348*(R12)/100,2)</f>
        <v>0</v>
      </c>
      <c r="GL348">
        <f t="shared" si="203"/>
        <v>0</v>
      </c>
      <c r="GM348">
        <f t="shared" si="204"/>
        <v>2975.94</v>
      </c>
      <c r="GN348">
        <f t="shared" si="205"/>
        <v>0</v>
      </c>
      <c r="GO348">
        <f t="shared" si="206"/>
        <v>0</v>
      </c>
      <c r="GP348">
        <f t="shared" si="207"/>
        <v>2975.94</v>
      </c>
      <c r="GR348">
        <v>0</v>
      </c>
      <c r="GS348">
        <v>3</v>
      </c>
      <c r="GT348">
        <v>0</v>
      </c>
      <c r="GU348" t="s">
        <v>3</v>
      </c>
      <c r="GV348">
        <f t="shared" si="208"/>
        <v>0</v>
      </c>
      <c r="GW348">
        <v>1</v>
      </c>
      <c r="GX348">
        <f t="shared" si="209"/>
        <v>0</v>
      </c>
      <c r="HA348">
        <v>0</v>
      </c>
      <c r="HB348">
        <v>0</v>
      </c>
      <c r="HC348">
        <f t="shared" si="210"/>
        <v>0</v>
      </c>
      <c r="HE348" t="s">
        <v>3</v>
      </c>
      <c r="HF348" t="s">
        <v>3</v>
      </c>
      <c r="HM348" t="s">
        <v>3</v>
      </c>
      <c r="HN348" t="s">
        <v>3</v>
      </c>
      <c r="HO348" t="s">
        <v>3</v>
      </c>
      <c r="HP348" t="s">
        <v>3</v>
      </c>
      <c r="HQ348" t="s">
        <v>3</v>
      </c>
      <c r="IK348">
        <v>0</v>
      </c>
    </row>
    <row r="349" spans="1:245" x14ac:dyDescent="0.2">
      <c r="A349">
        <v>17</v>
      </c>
      <c r="B349">
        <v>1</v>
      </c>
      <c r="D349">
        <f>ROW(EtalonRes!A114)</f>
        <v>114</v>
      </c>
      <c r="E349" t="s">
        <v>225</v>
      </c>
      <c r="F349" t="s">
        <v>226</v>
      </c>
      <c r="G349" t="s">
        <v>227</v>
      </c>
      <c r="H349" t="s">
        <v>17</v>
      </c>
      <c r="I349">
        <f>ROUND((54+12)/10,9)</f>
        <v>6.6</v>
      </c>
      <c r="J349">
        <v>0</v>
      </c>
      <c r="K349">
        <f>ROUND((54+12)/10,9)</f>
        <v>6.6</v>
      </c>
      <c r="O349">
        <f t="shared" si="178"/>
        <v>775.17</v>
      </c>
      <c r="P349">
        <f t="shared" si="179"/>
        <v>41.58</v>
      </c>
      <c r="Q349">
        <f t="shared" si="180"/>
        <v>0</v>
      </c>
      <c r="R349">
        <f t="shared" si="181"/>
        <v>0</v>
      </c>
      <c r="S349">
        <f t="shared" si="182"/>
        <v>733.59</v>
      </c>
      <c r="T349">
        <f t="shared" si="183"/>
        <v>0</v>
      </c>
      <c r="U349">
        <f t="shared" si="184"/>
        <v>1.1879999999999999</v>
      </c>
      <c r="V349">
        <f t="shared" si="185"/>
        <v>0</v>
      </c>
      <c r="W349">
        <f t="shared" si="186"/>
        <v>0</v>
      </c>
      <c r="X349">
        <f t="shared" si="187"/>
        <v>513.51</v>
      </c>
      <c r="Y349">
        <f t="shared" si="188"/>
        <v>73.36</v>
      </c>
      <c r="AA349">
        <v>1472364219</v>
      </c>
      <c r="AB349">
        <f t="shared" si="189"/>
        <v>117.45</v>
      </c>
      <c r="AC349">
        <f>ROUND((ES349),6)</f>
        <v>6.3</v>
      </c>
      <c r="AD349">
        <f>ROUND((((ET349)-(EU349))+AE349),6)</f>
        <v>0</v>
      </c>
      <c r="AE349">
        <f>ROUND((EU349),6)</f>
        <v>0</v>
      </c>
      <c r="AF349">
        <f>ROUND((EV349),6)</f>
        <v>111.15</v>
      </c>
      <c r="AG349">
        <f t="shared" si="190"/>
        <v>0</v>
      </c>
      <c r="AH349">
        <f>(EW349)</f>
        <v>0.18</v>
      </c>
      <c r="AI349">
        <f>(EX349)</f>
        <v>0</v>
      </c>
      <c r="AJ349">
        <f t="shared" si="191"/>
        <v>0</v>
      </c>
      <c r="AK349">
        <v>117.45</v>
      </c>
      <c r="AL349">
        <v>6.3</v>
      </c>
      <c r="AM349">
        <v>0</v>
      </c>
      <c r="AN349">
        <v>0</v>
      </c>
      <c r="AO349">
        <v>111.15</v>
      </c>
      <c r="AP349">
        <v>0</v>
      </c>
      <c r="AQ349">
        <v>0.18</v>
      </c>
      <c r="AR349">
        <v>0</v>
      </c>
      <c r="AS349">
        <v>0</v>
      </c>
      <c r="AT349">
        <v>70</v>
      </c>
      <c r="AU349">
        <v>10</v>
      </c>
      <c r="AV349">
        <v>1</v>
      </c>
      <c r="AW349">
        <v>1</v>
      </c>
      <c r="AZ349">
        <v>1</v>
      </c>
      <c r="BA349">
        <v>1</v>
      </c>
      <c r="BB349">
        <v>1</v>
      </c>
      <c r="BC349">
        <v>1</v>
      </c>
      <c r="BD349" t="s">
        <v>3</v>
      </c>
      <c r="BE349" t="s">
        <v>3</v>
      </c>
      <c r="BF349" t="s">
        <v>3</v>
      </c>
      <c r="BG349" t="s">
        <v>3</v>
      </c>
      <c r="BH349">
        <v>0</v>
      </c>
      <c r="BI349">
        <v>4</v>
      </c>
      <c r="BJ349" t="s">
        <v>228</v>
      </c>
      <c r="BM349">
        <v>0</v>
      </c>
      <c r="BN349">
        <v>0</v>
      </c>
      <c r="BO349" t="s">
        <v>3</v>
      </c>
      <c r="BP349">
        <v>0</v>
      </c>
      <c r="BQ349">
        <v>1</v>
      </c>
      <c r="BR349">
        <v>0</v>
      </c>
      <c r="BS349">
        <v>1</v>
      </c>
      <c r="BT349">
        <v>1</v>
      </c>
      <c r="BU349">
        <v>1</v>
      </c>
      <c r="BV349">
        <v>1</v>
      </c>
      <c r="BW349">
        <v>1</v>
      </c>
      <c r="BX349">
        <v>1</v>
      </c>
      <c r="BY349" t="s">
        <v>3</v>
      </c>
      <c r="BZ349">
        <v>70</v>
      </c>
      <c r="CA349">
        <v>10</v>
      </c>
      <c r="CB349" t="s">
        <v>3</v>
      </c>
      <c r="CE349">
        <v>0</v>
      </c>
      <c r="CF349">
        <v>0</v>
      </c>
      <c r="CG349">
        <v>0</v>
      </c>
      <c r="CM349">
        <v>0</v>
      </c>
      <c r="CN349" t="s">
        <v>3</v>
      </c>
      <c r="CO349">
        <v>0</v>
      </c>
      <c r="CP349">
        <f t="shared" si="192"/>
        <v>775.17000000000007</v>
      </c>
      <c r="CQ349">
        <f t="shared" si="193"/>
        <v>6.3</v>
      </c>
      <c r="CR349">
        <f>((((ET349)*BB349-(EU349)*BS349)+AE349*BS349)*AV349)</f>
        <v>0</v>
      </c>
      <c r="CS349">
        <f t="shared" si="194"/>
        <v>0</v>
      </c>
      <c r="CT349">
        <f t="shared" si="195"/>
        <v>111.15</v>
      </c>
      <c r="CU349">
        <f t="shared" si="196"/>
        <v>0</v>
      </c>
      <c r="CV349">
        <f t="shared" si="197"/>
        <v>0.18</v>
      </c>
      <c r="CW349">
        <f t="shared" si="198"/>
        <v>0</v>
      </c>
      <c r="CX349">
        <f t="shared" si="199"/>
        <v>0</v>
      </c>
      <c r="CY349">
        <f t="shared" si="200"/>
        <v>513.51300000000003</v>
      </c>
      <c r="CZ349">
        <f t="shared" si="201"/>
        <v>73.359000000000009</v>
      </c>
      <c r="DC349" t="s">
        <v>3</v>
      </c>
      <c r="DD349" t="s">
        <v>3</v>
      </c>
      <c r="DE349" t="s">
        <v>3</v>
      </c>
      <c r="DF349" t="s">
        <v>3</v>
      </c>
      <c r="DG349" t="s">
        <v>3</v>
      </c>
      <c r="DH349" t="s">
        <v>3</v>
      </c>
      <c r="DI349" t="s">
        <v>3</v>
      </c>
      <c r="DJ349" t="s">
        <v>3</v>
      </c>
      <c r="DK349" t="s">
        <v>3</v>
      </c>
      <c r="DL349" t="s">
        <v>3</v>
      </c>
      <c r="DM349" t="s">
        <v>3</v>
      </c>
      <c r="DN349">
        <v>0</v>
      </c>
      <c r="DO349">
        <v>0</v>
      </c>
      <c r="DP349">
        <v>1</v>
      </c>
      <c r="DQ349">
        <v>1</v>
      </c>
      <c r="DU349">
        <v>16987630</v>
      </c>
      <c r="DV349" t="s">
        <v>17</v>
      </c>
      <c r="DW349" t="s">
        <v>17</v>
      </c>
      <c r="DX349">
        <v>10</v>
      </c>
      <c r="DZ349" t="s">
        <v>3</v>
      </c>
      <c r="EA349" t="s">
        <v>3</v>
      </c>
      <c r="EB349" t="s">
        <v>3</v>
      </c>
      <c r="EC349" t="s">
        <v>3</v>
      </c>
      <c r="EE349">
        <v>1441815344</v>
      </c>
      <c r="EF349">
        <v>1</v>
      </c>
      <c r="EG349" t="s">
        <v>20</v>
      </c>
      <c r="EH349">
        <v>0</v>
      </c>
      <c r="EI349" t="s">
        <v>3</v>
      </c>
      <c r="EJ349">
        <v>4</v>
      </c>
      <c r="EK349">
        <v>0</v>
      </c>
      <c r="EL349" t="s">
        <v>21</v>
      </c>
      <c r="EM349" t="s">
        <v>22</v>
      </c>
      <c r="EO349" t="s">
        <v>3</v>
      </c>
      <c r="EQ349">
        <v>0</v>
      </c>
      <c r="ER349">
        <v>117.45</v>
      </c>
      <c r="ES349">
        <v>6.3</v>
      </c>
      <c r="ET349">
        <v>0</v>
      </c>
      <c r="EU349">
        <v>0</v>
      </c>
      <c r="EV349">
        <v>111.15</v>
      </c>
      <c r="EW349">
        <v>0.18</v>
      </c>
      <c r="EX349">
        <v>0</v>
      </c>
      <c r="EY349">
        <v>0</v>
      </c>
      <c r="FQ349">
        <v>0</v>
      </c>
      <c r="FR349">
        <f t="shared" si="202"/>
        <v>0</v>
      </c>
      <c r="FS349">
        <v>0</v>
      </c>
      <c r="FX349">
        <v>70</v>
      </c>
      <c r="FY349">
        <v>10</v>
      </c>
      <c r="GA349" t="s">
        <v>3</v>
      </c>
      <c r="GD349">
        <v>0</v>
      </c>
      <c r="GF349">
        <v>1310870617</v>
      </c>
      <c r="GG349">
        <v>2</v>
      </c>
      <c r="GH349">
        <v>1</v>
      </c>
      <c r="GI349">
        <v>-2</v>
      </c>
      <c r="GJ349">
        <v>0</v>
      </c>
      <c r="GK349">
        <f>ROUND(R349*(R12)/100,2)</f>
        <v>0</v>
      </c>
      <c r="GL349">
        <f t="shared" si="203"/>
        <v>0</v>
      </c>
      <c r="GM349">
        <f t="shared" si="204"/>
        <v>1362.04</v>
      </c>
      <c r="GN349">
        <f t="shared" si="205"/>
        <v>0</v>
      </c>
      <c r="GO349">
        <f t="shared" si="206"/>
        <v>0</v>
      </c>
      <c r="GP349">
        <f t="shared" si="207"/>
        <v>1362.04</v>
      </c>
      <c r="GR349">
        <v>0</v>
      </c>
      <c r="GS349">
        <v>3</v>
      </c>
      <c r="GT349">
        <v>0</v>
      </c>
      <c r="GU349" t="s">
        <v>3</v>
      </c>
      <c r="GV349">
        <f t="shared" si="208"/>
        <v>0</v>
      </c>
      <c r="GW349">
        <v>1</v>
      </c>
      <c r="GX349">
        <f t="shared" si="209"/>
        <v>0</v>
      </c>
      <c r="HA349">
        <v>0</v>
      </c>
      <c r="HB349">
        <v>0</v>
      </c>
      <c r="HC349">
        <f t="shared" si="210"/>
        <v>0</v>
      </c>
      <c r="HE349" t="s">
        <v>3</v>
      </c>
      <c r="HF349" t="s">
        <v>3</v>
      </c>
      <c r="HM349" t="s">
        <v>3</v>
      </c>
      <c r="HN349" t="s">
        <v>3</v>
      </c>
      <c r="HO349" t="s">
        <v>3</v>
      </c>
      <c r="HP349" t="s">
        <v>3</v>
      </c>
      <c r="HQ349" t="s">
        <v>3</v>
      </c>
      <c r="IK349">
        <v>0</v>
      </c>
    </row>
    <row r="350" spans="1:245" x14ac:dyDescent="0.2">
      <c r="A350">
        <v>17</v>
      </c>
      <c r="B350">
        <v>1</v>
      </c>
      <c r="D350">
        <f>ROW(EtalonRes!A115)</f>
        <v>115</v>
      </c>
      <c r="E350" t="s">
        <v>3</v>
      </c>
      <c r="F350" t="s">
        <v>229</v>
      </c>
      <c r="G350" t="s">
        <v>230</v>
      </c>
      <c r="H350" t="s">
        <v>26</v>
      </c>
      <c r="I350">
        <f>ROUND((54+12)/100,9)</f>
        <v>0.66</v>
      </c>
      <c r="J350">
        <v>0</v>
      </c>
      <c r="K350">
        <f>ROUND((54+12)/100,9)</f>
        <v>0.66</v>
      </c>
      <c r="O350">
        <f t="shared" si="178"/>
        <v>240.85</v>
      </c>
      <c r="P350">
        <f t="shared" si="179"/>
        <v>0</v>
      </c>
      <c r="Q350">
        <f t="shared" si="180"/>
        <v>0</v>
      </c>
      <c r="R350">
        <f t="shared" si="181"/>
        <v>0</v>
      </c>
      <c r="S350">
        <f t="shared" si="182"/>
        <v>240.85</v>
      </c>
      <c r="T350">
        <f t="shared" si="183"/>
        <v>0</v>
      </c>
      <c r="U350">
        <f t="shared" si="184"/>
        <v>0.47520000000000001</v>
      </c>
      <c r="V350">
        <f t="shared" si="185"/>
        <v>0</v>
      </c>
      <c r="W350">
        <f t="shared" si="186"/>
        <v>0</v>
      </c>
      <c r="X350">
        <f t="shared" si="187"/>
        <v>168.6</v>
      </c>
      <c r="Y350">
        <f t="shared" si="188"/>
        <v>24.09</v>
      </c>
      <c r="AA350">
        <v>-1</v>
      </c>
      <c r="AB350">
        <f t="shared" si="189"/>
        <v>364.92</v>
      </c>
      <c r="AC350">
        <f>ROUND(((ES350*3)),6)</f>
        <v>0</v>
      </c>
      <c r="AD350">
        <f>ROUND(((((ET350*3))-((EU350*3)))+AE350),6)</f>
        <v>0</v>
      </c>
      <c r="AE350">
        <f>ROUND(((EU350*3)),6)</f>
        <v>0</v>
      </c>
      <c r="AF350">
        <f>ROUND(((EV350*3)),6)</f>
        <v>364.92</v>
      </c>
      <c r="AG350">
        <f t="shared" si="190"/>
        <v>0</v>
      </c>
      <c r="AH350">
        <f>((EW350*3))</f>
        <v>0.72</v>
      </c>
      <c r="AI350">
        <f>((EX350*3))</f>
        <v>0</v>
      </c>
      <c r="AJ350">
        <f t="shared" si="191"/>
        <v>0</v>
      </c>
      <c r="AK350">
        <v>121.64</v>
      </c>
      <c r="AL350">
        <v>0</v>
      </c>
      <c r="AM350">
        <v>0</v>
      </c>
      <c r="AN350">
        <v>0</v>
      </c>
      <c r="AO350">
        <v>121.64</v>
      </c>
      <c r="AP350">
        <v>0</v>
      </c>
      <c r="AQ350">
        <v>0.24</v>
      </c>
      <c r="AR350">
        <v>0</v>
      </c>
      <c r="AS350">
        <v>0</v>
      </c>
      <c r="AT350">
        <v>70</v>
      </c>
      <c r="AU350">
        <v>10</v>
      </c>
      <c r="AV350">
        <v>1</v>
      </c>
      <c r="AW350">
        <v>1</v>
      </c>
      <c r="AZ350">
        <v>1</v>
      </c>
      <c r="BA350">
        <v>1</v>
      </c>
      <c r="BB350">
        <v>1</v>
      </c>
      <c r="BC350">
        <v>1</v>
      </c>
      <c r="BD350" t="s">
        <v>3</v>
      </c>
      <c r="BE350" t="s">
        <v>3</v>
      </c>
      <c r="BF350" t="s">
        <v>3</v>
      </c>
      <c r="BG350" t="s">
        <v>3</v>
      </c>
      <c r="BH350">
        <v>0</v>
      </c>
      <c r="BI350">
        <v>4</v>
      </c>
      <c r="BJ350" t="s">
        <v>231</v>
      </c>
      <c r="BM350">
        <v>0</v>
      </c>
      <c r="BN350">
        <v>0</v>
      </c>
      <c r="BO350" t="s">
        <v>3</v>
      </c>
      <c r="BP350">
        <v>0</v>
      </c>
      <c r="BQ350">
        <v>1</v>
      </c>
      <c r="BR350">
        <v>0</v>
      </c>
      <c r="BS350">
        <v>1</v>
      </c>
      <c r="BT350">
        <v>1</v>
      </c>
      <c r="BU350">
        <v>1</v>
      </c>
      <c r="BV350">
        <v>1</v>
      </c>
      <c r="BW350">
        <v>1</v>
      </c>
      <c r="BX350">
        <v>1</v>
      </c>
      <c r="BY350" t="s">
        <v>3</v>
      </c>
      <c r="BZ350">
        <v>70</v>
      </c>
      <c r="CA350">
        <v>10</v>
      </c>
      <c r="CB350" t="s">
        <v>3</v>
      </c>
      <c r="CE350">
        <v>0</v>
      </c>
      <c r="CF350">
        <v>0</v>
      </c>
      <c r="CG350">
        <v>0</v>
      </c>
      <c r="CM350">
        <v>0</v>
      </c>
      <c r="CN350" t="s">
        <v>3</v>
      </c>
      <c r="CO350">
        <v>0</v>
      </c>
      <c r="CP350">
        <f t="shared" si="192"/>
        <v>240.85</v>
      </c>
      <c r="CQ350">
        <f t="shared" si="193"/>
        <v>0</v>
      </c>
      <c r="CR350">
        <f>(((((ET350*3))*BB350-((EU350*3))*BS350)+AE350*BS350)*AV350)</f>
        <v>0</v>
      </c>
      <c r="CS350">
        <f t="shared" si="194"/>
        <v>0</v>
      </c>
      <c r="CT350">
        <f t="shared" si="195"/>
        <v>364.92</v>
      </c>
      <c r="CU350">
        <f t="shared" si="196"/>
        <v>0</v>
      </c>
      <c r="CV350">
        <f t="shared" si="197"/>
        <v>0.72</v>
      </c>
      <c r="CW350">
        <f t="shared" si="198"/>
        <v>0</v>
      </c>
      <c r="CX350">
        <f t="shared" si="199"/>
        <v>0</v>
      </c>
      <c r="CY350">
        <f t="shared" si="200"/>
        <v>168.595</v>
      </c>
      <c r="CZ350">
        <f t="shared" si="201"/>
        <v>24.085000000000001</v>
      </c>
      <c r="DC350" t="s">
        <v>3</v>
      </c>
      <c r="DD350" t="s">
        <v>192</v>
      </c>
      <c r="DE350" t="s">
        <v>192</v>
      </c>
      <c r="DF350" t="s">
        <v>192</v>
      </c>
      <c r="DG350" t="s">
        <v>192</v>
      </c>
      <c r="DH350" t="s">
        <v>3</v>
      </c>
      <c r="DI350" t="s">
        <v>192</v>
      </c>
      <c r="DJ350" t="s">
        <v>192</v>
      </c>
      <c r="DK350" t="s">
        <v>3</v>
      </c>
      <c r="DL350" t="s">
        <v>3</v>
      </c>
      <c r="DM350" t="s">
        <v>3</v>
      </c>
      <c r="DN350">
        <v>0</v>
      </c>
      <c r="DO350">
        <v>0</v>
      </c>
      <c r="DP350">
        <v>1</v>
      </c>
      <c r="DQ350">
        <v>1</v>
      </c>
      <c r="DU350">
        <v>16987630</v>
      </c>
      <c r="DV350" t="s">
        <v>26</v>
      </c>
      <c r="DW350" t="s">
        <v>26</v>
      </c>
      <c r="DX350">
        <v>100</v>
      </c>
      <c r="DZ350" t="s">
        <v>3</v>
      </c>
      <c r="EA350" t="s">
        <v>3</v>
      </c>
      <c r="EB350" t="s">
        <v>3</v>
      </c>
      <c r="EC350" t="s">
        <v>3</v>
      </c>
      <c r="EE350">
        <v>1441815344</v>
      </c>
      <c r="EF350">
        <v>1</v>
      </c>
      <c r="EG350" t="s">
        <v>20</v>
      </c>
      <c r="EH350">
        <v>0</v>
      </c>
      <c r="EI350" t="s">
        <v>3</v>
      </c>
      <c r="EJ350">
        <v>4</v>
      </c>
      <c r="EK350">
        <v>0</v>
      </c>
      <c r="EL350" t="s">
        <v>21</v>
      </c>
      <c r="EM350" t="s">
        <v>22</v>
      </c>
      <c r="EO350" t="s">
        <v>3</v>
      </c>
      <c r="EQ350">
        <v>1024</v>
      </c>
      <c r="ER350">
        <v>121.64</v>
      </c>
      <c r="ES350">
        <v>0</v>
      </c>
      <c r="ET350">
        <v>0</v>
      </c>
      <c r="EU350">
        <v>0</v>
      </c>
      <c r="EV350">
        <v>121.64</v>
      </c>
      <c r="EW350">
        <v>0.24</v>
      </c>
      <c r="EX350">
        <v>0</v>
      </c>
      <c r="EY350">
        <v>0</v>
      </c>
      <c r="FQ350">
        <v>0</v>
      </c>
      <c r="FR350">
        <f t="shared" si="202"/>
        <v>0</v>
      </c>
      <c r="FS350">
        <v>0</v>
      </c>
      <c r="FX350">
        <v>70</v>
      </c>
      <c r="FY350">
        <v>10</v>
      </c>
      <c r="GA350" t="s">
        <v>3</v>
      </c>
      <c r="GD350">
        <v>0</v>
      </c>
      <c r="GF350">
        <v>1019270866</v>
      </c>
      <c r="GG350">
        <v>2</v>
      </c>
      <c r="GH350">
        <v>1</v>
      </c>
      <c r="GI350">
        <v>-2</v>
      </c>
      <c r="GJ350">
        <v>0</v>
      </c>
      <c r="GK350">
        <f>ROUND(R350*(R12)/100,2)</f>
        <v>0</v>
      </c>
      <c r="GL350">
        <f t="shared" si="203"/>
        <v>0</v>
      </c>
      <c r="GM350">
        <f t="shared" si="204"/>
        <v>433.54</v>
      </c>
      <c r="GN350">
        <f t="shared" si="205"/>
        <v>0</v>
      </c>
      <c r="GO350">
        <f t="shared" si="206"/>
        <v>0</v>
      </c>
      <c r="GP350">
        <f t="shared" si="207"/>
        <v>433.54</v>
      </c>
      <c r="GR350">
        <v>0</v>
      </c>
      <c r="GS350">
        <v>3</v>
      </c>
      <c r="GT350">
        <v>0</v>
      </c>
      <c r="GU350" t="s">
        <v>3</v>
      </c>
      <c r="GV350">
        <f t="shared" si="208"/>
        <v>0</v>
      </c>
      <c r="GW350">
        <v>1</v>
      </c>
      <c r="GX350">
        <f t="shared" si="209"/>
        <v>0</v>
      </c>
      <c r="HA350">
        <v>0</v>
      </c>
      <c r="HB350">
        <v>0</v>
      </c>
      <c r="HC350">
        <f t="shared" si="210"/>
        <v>0</v>
      </c>
      <c r="HE350" t="s">
        <v>3</v>
      </c>
      <c r="HF350" t="s">
        <v>3</v>
      </c>
      <c r="HM350" t="s">
        <v>3</v>
      </c>
      <c r="HN350" t="s">
        <v>3</v>
      </c>
      <c r="HO350" t="s">
        <v>3</v>
      </c>
      <c r="HP350" t="s">
        <v>3</v>
      </c>
      <c r="HQ350" t="s">
        <v>3</v>
      </c>
      <c r="IK350">
        <v>0</v>
      </c>
    </row>
    <row r="351" spans="1:245" x14ac:dyDescent="0.2">
      <c r="A351">
        <v>17</v>
      </c>
      <c r="B351">
        <v>1</v>
      </c>
      <c r="D351">
        <f>ROW(EtalonRes!A117)</f>
        <v>117</v>
      </c>
      <c r="E351" t="s">
        <v>232</v>
      </c>
      <c r="F351" t="s">
        <v>233</v>
      </c>
      <c r="G351" t="s">
        <v>234</v>
      </c>
      <c r="H351" t="s">
        <v>35</v>
      </c>
      <c r="I351">
        <f>ROUND(58+4+8+4,9)</f>
        <v>74</v>
      </c>
      <c r="J351">
        <v>0</v>
      </c>
      <c r="K351">
        <f>ROUND(58+4+8+4,9)</f>
        <v>74</v>
      </c>
      <c r="O351">
        <f t="shared" si="178"/>
        <v>12526.72</v>
      </c>
      <c r="P351">
        <f t="shared" si="179"/>
        <v>46.62</v>
      </c>
      <c r="Q351">
        <f t="shared" si="180"/>
        <v>0</v>
      </c>
      <c r="R351">
        <f t="shared" si="181"/>
        <v>0</v>
      </c>
      <c r="S351">
        <f t="shared" si="182"/>
        <v>12480.1</v>
      </c>
      <c r="T351">
        <f t="shared" si="183"/>
        <v>0</v>
      </c>
      <c r="U351">
        <f t="shared" si="184"/>
        <v>22.2</v>
      </c>
      <c r="V351">
        <f t="shared" si="185"/>
        <v>0</v>
      </c>
      <c r="W351">
        <f t="shared" si="186"/>
        <v>0</v>
      </c>
      <c r="X351">
        <f t="shared" si="187"/>
        <v>8736.07</v>
      </c>
      <c r="Y351">
        <f t="shared" si="188"/>
        <v>1248.01</v>
      </c>
      <c r="AA351">
        <v>1472364219</v>
      </c>
      <c r="AB351">
        <f t="shared" si="189"/>
        <v>169.28</v>
      </c>
      <c r="AC351">
        <f>ROUND((ES351),6)</f>
        <v>0.63</v>
      </c>
      <c r="AD351">
        <f>ROUND((((ET351)-(EU351))+AE351),6)</f>
        <v>0</v>
      </c>
      <c r="AE351">
        <f t="shared" ref="AE351:AF353" si="211">ROUND((EU351),6)</f>
        <v>0</v>
      </c>
      <c r="AF351">
        <f t="shared" si="211"/>
        <v>168.65</v>
      </c>
      <c r="AG351">
        <f t="shared" si="190"/>
        <v>0</v>
      </c>
      <c r="AH351">
        <f t="shared" ref="AH351:AI353" si="212">(EW351)</f>
        <v>0.3</v>
      </c>
      <c r="AI351">
        <f t="shared" si="212"/>
        <v>0</v>
      </c>
      <c r="AJ351">
        <f t="shared" si="191"/>
        <v>0</v>
      </c>
      <c r="AK351">
        <v>169.28</v>
      </c>
      <c r="AL351">
        <v>0.63</v>
      </c>
      <c r="AM351">
        <v>0</v>
      </c>
      <c r="AN351">
        <v>0</v>
      </c>
      <c r="AO351">
        <v>168.65</v>
      </c>
      <c r="AP351">
        <v>0</v>
      </c>
      <c r="AQ351">
        <v>0.3</v>
      </c>
      <c r="AR351">
        <v>0</v>
      </c>
      <c r="AS351">
        <v>0</v>
      </c>
      <c r="AT351">
        <v>70</v>
      </c>
      <c r="AU351">
        <v>10</v>
      </c>
      <c r="AV351">
        <v>1</v>
      </c>
      <c r="AW351">
        <v>1</v>
      </c>
      <c r="AZ351">
        <v>1</v>
      </c>
      <c r="BA351">
        <v>1</v>
      </c>
      <c r="BB351">
        <v>1</v>
      </c>
      <c r="BC351">
        <v>1</v>
      </c>
      <c r="BD351" t="s">
        <v>3</v>
      </c>
      <c r="BE351" t="s">
        <v>3</v>
      </c>
      <c r="BF351" t="s">
        <v>3</v>
      </c>
      <c r="BG351" t="s">
        <v>3</v>
      </c>
      <c r="BH351">
        <v>0</v>
      </c>
      <c r="BI351">
        <v>4</v>
      </c>
      <c r="BJ351" t="s">
        <v>235</v>
      </c>
      <c r="BM351">
        <v>0</v>
      </c>
      <c r="BN351">
        <v>0</v>
      </c>
      <c r="BO351" t="s">
        <v>3</v>
      </c>
      <c r="BP351">
        <v>0</v>
      </c>
      <c r="BQ351">
        <v>1</v>
      </c>
      <c r="BR351">
        <v>0</v>
      </c>
      <c r="BS351">
        <v>1</v>
      </c>
      <c r="BT351">
        <v>1</v>
      </c>
      <c r="BU351">
        <v>1</v>
      </c>
      <c r="BV351">
        <v>1</v>
      </c>
      <c r="BW351">
        <v>1</v>
      </c>
      <c r="BX351">
        <v>1</v>
      </c>
      <c r="BY351" t="s">
        <v>3</v>
      </c>
      <c r="BZ351">
        <v>70</v>
      </c>
      <c r="CA351">
        <v>10</v>
      </c>
      <c r="CB351" t="s">
        <v>3</v>
      </c>
      <c r="CE351">
        <v>0</v>
      </c>
      <c r="CF351">
        <v>0</v>
      </c>
      <c r="CG351">
        <v>0</v>
      </c>
      <c r="CM351">
        <v>0</v>
      </c>
      <c r="CN351" t="s">
        <v>3</v>
      </c>
      <c r="CO351">
        <v>0</v>
      </c>
      <c r="CP351">
        <f t="shared" si="192"/>
        <v>12526.720000000001</v>
      </c>
      <c r="CQ351">
        <f t="shared" si="193"/>
        <v>0.63</v>
      </c>
      <c r="CR351">
        <f>((((ET351)*BB351-(EU351)*BS351)+AE351*BS351)*AV351)</f>
        <v>0</v>
      </c>
      <c r="CS351">
        <f t="shared" si="194"/>
        <v>0</v>
      </c>
      <c r="CT351">
        <f t="shared" si="195"/>
        <v>168.65</v>
      </c>
      <c r="CU351">
        <f t="shared" si="196"/>
        <v>0</v>
      </c>
      <c r="CV351">
        <f t="shared" si="197"/>
        <v>0.3</v>
      </c>
      <c r="CW351">
        <f t="shared" si="198"/>
        <v>0</v>
      </c>
      <c r="CX351">
        <f t="shared" si="199"/>
        <v>0</v>
      </c>
      <c r="CY351">
        <f t="shared" si="200"/>
        <v>8736.07</v>
      </c>
      <c r="CZ351">
        <f t="shared" si="201"/>
        <v>1248.01</v>
      </c>
      <c r="DC351" t="s">
        <v>3</v>
      </c>
      <c r="DD351" t="s">
        <v>3</v>
      </c>
      <c r="DE351" t="s">
        <v>3</v>
      </c>
      <c r="DF351" t="s">
        <v>3</v>
      </c>
      <c r="DG351" t="s">
        <v>3</v>
      </c>
      <c r="DH351" t="s">
        <v>3</v>
      </c>
      <c r="DI351" t="s">
        <v>3</v>
      </c>
      <c r="DJ351" t="s">
        <v>3</v>
      </c>
      <c r="DK351" t="s">
        <v>3</v>
      </c>
      <c r="DL351" t="s">
        <v>3</v>
      </c>
      <c r="DM351" t="s">
        <v>3</v>
      </c>
      <c r="DN351">
        <v>0</v>
      </c>
      <c r="DO351">
        <v>0</v>
      </c>
      <c r="DP351">
        <v>1</v>
      </c>
      <c r="DQ351">
        <v>1</v>
      </c>
      <c r="DU351">
        <v>16987630</v>
      </c>
      <c r="DV351" t="s">
        <v>35</v>
      </c>
      <c r="DW351" t="s">
        <v>35</v>
      </c>
      <c r="DX351">
        <v>1</v>
      </c>
      <c r="DZ351" t="s">
        <v>3</v>
      </c>
      <c r="EA351" t="s">
        <v>3</v>
      </c>
      <c r="EB351" t="s">
        <v>3</v>
      </c>
      <c r="EC351" t="s">
        <v>3</v>
      </c>
      <c r="EE351">
        <v>1441815344</v>
      </c>
      <c r="EF351">
        <v>1</v>
      </c>
      <c r="EG351" t="s">
        <v>20</v>
      </c>
      <c r="EH351">
        <v>0</v>
      </c>
      <c r="EI351" t="s">
        <v>3</v>
      </c>
      <c r="EJ351">
        <v>4</v>
      </c>
      <c r="EK351">
        <v>0</v>
      </c>
      <c r="EL351" t="s">
        <v>21</v>
      </c>
      <c r="EM351" t="s">
        <v>22</v>
      </c>
      <c r="EO351" t="s">
        <v>3</v>
      </c>
      <c r="EQ351">
        <v>0</v>
      </c>
      <c r="ER351">
        <v>169.28</v>
      </c>
      <c r="ES351">
        <v>0.63</v>
      </c>
      <c r="ET351">
        <v>0</v>
      </c>
      <c r="EU351">
        <v>0</v>
      </c>
      <c r="EV351">
        <v>168.65</v>
      </c>
      <c r="EW351">
        <v>0.3</v>
      </c>
      <c r="EX351">
        <v>0</v>
      </c>
      <c r="EY351">
        <v>0</v>
      </c>
      <c r="FQ351">
        <v>0</v>
      </c>
      <c r="FR351">
        <f t="shared" si="202"/>
        <v>0</v>
      </c>
      <c r="FS351">
        <v>0</v>
      </c>
      <c r="FX351">
        <v>70</v>
      </c>
      <c r="FY351">
        <v>10</v>
      </c>
      <c r="GA351" t="s">
        <v>3</v>
      </c>
      <c r="GD351">
        <v>0</v>
      </c>
      <c r="GF351">
        <v>-1038863353</v>
      </c>
      <c r="GG351">
        <v>2</v>
      </c>
      <c r="GH351">
        <v>1</v>
      </c>
      <c r="GI351">
        <v>-2</v>
      </c>
      <c r="GJ351">
        <v>0</v>
      </c>
      <c r="GK351">
        <f>ROUND(R351*(R12)/100,2)</f>
        <v>0</v>
      </c>
      <c r="GL351">
        <f t="shared" si="203"/>
        <v>0</v>
      </c>
      <c r="GM351">
        <f t="shared" si="204"/>
        <v>22510.799999999999</v>
      </c>
      <c r="GN351">
        <f t="shared" si="205"/>
        <v>0</v>
      </c>
      <c r="GO351">
        <f t="shared" si="206"/>
        <v>0</v>
      </c>
      <c r="GP351">
        <f t="shared" si="207"/>
        <v>22510.799999999999</v>
      </c>
      <c r="GR351">
        <v>0</v>
      </c>
      <c r="GS351">
        <v>3</v>
      </c>
      <c r="GT351">
        <v>0</v>
      </c>
      <c r="GU351" t="s">
        <v>3</v>
      </c>
      <c r="GV351">
        <f t="shared" si="208"/>
        <v>0</v>
      </c>
      <c r="GW351">
        <v>1</v>
      </c>
      <c r="GX351">
        <f t="shared" si="209"/>
        <v>0</v>
      </c>
      <c r="HA351">
        <v>0</v>
      </c>
      <c r="HB351">
        <v>0</v>
      </c>
      <c r="HC351">
        <f t="shared" si="210"/>
        <v>0</v>
      </c>
      <c r="HE351" t="s">
        <v>3</v>
      </c>
      <c r="HF351" t="s">
        <v>3</v>
      </c>
      <c r="HM351" t="s">
        <v>3</v>
      </c>
      <c r="HN351" t="s">
        <v>3</v>
      </c>
      <c r="HO351" t="s">
        <v>3</v>
      </c>
      <c r="HP351" t="s">
        <v>3</v>
      </c>
      <c r="HQ351" t="s">
        <v>3</v>
      </c>
      <c r="IK351">
        <v>0</v>
      </c>
    </row>
    <row r="352" spans="1:245" x14ac:dyDescent="0.2">
      <c r="A352">
        <v>17</v>
      </c>
      <c r="B352">
        <v>1</v>
      </c>
      <c r="D352">
        <f>ROW(EtalonRes!A119)</f>
        <v>119</v>
      </c>
      <c r="E352" t="s">
        <v>236</v>
      </c>
      <c r="F352" t="s">
        <v>237</v>
      </c>
      <c r="G352" t="s">
        <v>238</v>
      </c>
      <c r="H352" t="s">
        <v>132</v>
      </c>
      <c r="I352">
        <f>ROUND((500+500+40+150)*0.2*0.1/100,9)</f>
        <v>0.23799999999999999</v>
      </c>
      <c r="J352">
        <v>0</v>
      </c>
      <c r="K352">
        <f>ROUND((500+500+40+150)*0.2*0.1/100,9)</f>
        <v>0.23799999999999999</v>
      </c>
      <c r="O352">
        <f t="shared" si="178"/>
        <v>1279.4100000000001</v>
      </c>
      <c r="P352">
        <f t="shared" si="179"/>
        <v>5.36</v>
      </c>
      <c r="Q352">
        <f t="shared" si="180"/>
        <v>0</v>
      </c>
      <c r="R352">
        <f t="shared" si="181"/>
        <v>0</v>
      </c>
      <c r="S352">
        <f t="shared" si="182"/>
        <v>1274.05</v>
      </c>
      <c r="T352">
        <f t="shared" si="183"/>
        <v>0</v>
      </c>
      <c r="U352">
        <f t="shared" si="184"/>
        <v>2.38</v>
      </c>
      <c r="V352">
        <f t="shared" si="185"/>
        <v>0</v>
      </c>
      <c r="W352">
        <f t="shared" si="186"/>
        <v>0</v>
      </c>
      <c r="X352">
        <f t="shared" si="187"/>
        <v>891.84</v>
      </c>
      <c r="Y352">
        <f t="shared" si="188"/>
        <v>127.41</v>
      </c>
      <c r="AA352">
        <v>1472364219</v>
      </c>
      <c r="AB352">
        <f t="shared" si="189"/>
        <v>5375.66</v>
      </c>
      <c r="AC352">
        <f>ROUND((ES352),6)</f>
        <v>22.51</v>
      </c>
      <c r="AD352">
        <f>ROUND((((ET352)-(EU352))+AE352),6)</f>
        <v>0</v>
      </c>
      <c r="AE352">
        <f t="shared" si="211"/>
        <v>0</v>
      </c>
      <c r="AF352">
        <f t="shared" si="211"/>
        <v>5353.15</v>
      </c>
      <c r="AG352">
        <f t="shared" si="190"/>
        <v>0</v>
      </c>
      <c r="AH352">
        <f t="shared" si="212"/>
        <v>10</v>
      </c>
      <c r="AI352">
        <f t="shared" si="212"/>
        <v>0</v>
      </c>
      <c r="AJ352">
        <f t="shared" si="191"/>
        <v>0</v>
      </c>
      <c r="AK352">
        <v>5375.66</v>
      </c>
      <c r="AL352">
        <v>22.51</v>
      </c>
      <c r="AM352">
        <v>0</v>
      </c>
      <c r="AN352">
        <v>0</v>
      </c>
      <c r="AO352">
        <v>5353.15</v>
      </c>
      <c r="AP352">
        <v>0</v>
      </c>
      <c r="AQ352">
        <v>10</v>
      </c>
      <c r="AR352">
        <v>0</v>
      </c>
      <c r="AS352">
        <v>0</v>
      </c>
      <c r="AT352">
        <v>70</v>
      </c>
      <c r="AU352">
        <v>10</v>
      </c>
      <c r="AV352">
        <v>1</v>
      </c>
      <c r="AW352">
        <v>1</v>
      </c>
      <c r="AZ352">
        <v>1</v>
      </c>
      <c r="BA352">
        <v>1</v>
      </c>
      <c r="BB352">
        <v>1</v>
      </c>
      <c r="BC352">
        <v>1</v>
      </c>
      <c r="BD352" t="s">
        <v>3</v>
      </c>
      <c r="BE352" t="s">
        <v>3</v>
      </c>
      <c r="BF352" t="s">
        <v>3</v>
      </c>
      <c r="BG352" t="s">
        <v>3</v>
      </c>
      <c r="BH352">
        <v>0</v>
      </c>
      <c r="BI352">
        <v>4</v>
      </c>
      <c r="BJ352" t="s">
        <v>239</v>
      </c>
      <c r="BM352">
        <v>0</v>
      </c>
      <c r="BN352">
        <v>0</v>
      </c>
      <c r="BO352" t="s">
        <v>3</v>
      </c>
      <c r="BP352">
        <v>0</v>
      </c>
      <c r="BQ352">
        <v>1</v>
      </c>
      <c r="BR352">
        <v>0</v>
      </c>
      <c r="BS352">
        <v>1</v>
      </c>
      <c r="BT352">
        <v>1</v>
      </c>
      <c r="BU352">
        <v>1</v>
      </c>
      <c r="BV352">
        <v>1</v>
      </c>
      <c r="BW352">
        <v>1</v>
      </c>
      <c r="BX352">
        <v>1</v>
      </c>
      <c r="BY352" t="s">
        <v>3</v>
      </c>
      <c r="BZ352">
        <v>70</v>
      </c>
      <c r="CA352">
        <v>10</v>
      </c>
      <c r="CB352" t="s">
        <v>3</v>
      </c>
      <c r="CE352">
        <v>0</v>
      </c>
      <c r="CF352">
        <v>0</v>
      </c>
      <c r="CG352">
        <v>0</v>
      </c>
      <c r="CM352">
        <v>0</v>
      </c>
      <c r="CN352" t="s">
        <v>3</v>
      </c>
      <c r="CO352">
        <v>0</v>
      </c>
      <c r="CP352">
        <f t="shared" si="192"/>
        <v>1279.4099999999999</v>
      </c>
      <c r="CQ352">
        <f t="shared" si="193"/>
        <v>22.51</v>
      </c>
      <c r="CR352">
        <f>((((ET352)*BB352-(EU352)*BS352)+AE352*BS352)*AV352)</f>
        <v>0</v>
      </c>
      <c r="CS352">
        <f t="shared" si="194"/>
        <v>0</v>
      </c>
      <c r="CT352">
        <f t="shared" si="195"/>
        <v>5353.15</v>
      </c>
      <c r="CU352">
        <f t="shared" si="196"/>
        <v>0</v>
      </c>
      <c r="CV352">
        <f t="shared" si="197"/>
        <v>10</v>
      </c>
      <c r="CW352">
        <f t="shared" si="198"/>
        <v>0</v>
      </c>
      <c r="CX352">
        <f t="shared" si="199"/>
        <v>0</v>
      </c>
      <c r="CY352">
        <f t="shared" si="200"/>
        <v>891.83500000000004</v>
      </c>
      <c r="CZ352">
        <f t="shared" si="201"/>
        <v>127.405</v>
      </c>
      <c r="DC352" t="s">
        <v>3</v>
      </c>
      <c r="DD352" t="s">
        <v>3</v>
      </c>
      <c r="DE352" t="s">
        <v>3</v>
      </c>
      <c r="DF352" t="s">
        <v>3</v>
      </c>
      <c r="DG352" t="s">
        <v>3</v>
      </c>
      <c r="DH352" t="s">
        <v>3</v>
      </c>
      <c r="DI352" t="s">
        <v>3</v>
      </c>
      <c r="DJ352" t="s">
        <v>3</v>
      </c>
      <c r="DK352" t="s">
        <v>3</v>
      </c>
      <c r="DL352" t="s">
        <v>3</v>
      </c>
      <c r="DM352" t="s">
        <v>3</v>
      </c>
      <c r="DN352">
        <v>0</v>
      </c>
      <c r="DO352">
        <v>0</v>
      </c>
      <c r="DP352">
        <v>1</v>
      </c>
      <c r="DQ352">
        <v>1</v>
      </c>
      <c r="DU352">
        <v>1003</v>
      </c>
      <c r="DV352" t="s">
        <v>132</v>
      </c>
      <c r="DW352" t="s">
        <v>132</v>
      </c>
      <c r="DX352">
        <v>100</v>
      </c>
      <c r="DZ352" t="s">
        <v>3</v>
      </c>
      <c r="EA352" t="s">
        <v>3</v>
      </c>
      <c r="EB352" t="s">
        <v>3</v>
      </c>
      <c r="EC352" t="s">
        <v>3</v>
      </c>
      <c r="EE352">
        <v>1441815344</v>
      </c>
      <c r="EF352">
        <v>1</v>
      </c>
      <c r="EG352" t="s">
        <v>20</v>
      </c>
      <c r="EH352">
        <v>0</v>
      </c>
      <c r="EI352" t="s">
        <v>3</v>
      </c>
      <c r="EJ352">
        <v>4</v>
      </c>
      <c r="EK352">
        <v>0</v>
      </c>
      <c r="EL352" t="s">
        <v>21</v>
      </c>
      <c r="EM352" t="s">
        <v>22</v>
      </c>
      <c r="EO352" t="s">
        <v>3</v>
      </c>
      <c r="EQ352">
        <v>0</v>
      </c>
      <c r="ER352">
        <v>5375.66</v>
      </c>
      <c r="ES352">
        <v>22.51</v>
      </c>
      <c r="ET352">
        <v>0</v>
      </c>
      <c r="EU352">
        <v>0</v>
      </c>
      <c r="EV352">
        <v>5353.15</v>
      </c>
      <c r="EW352">
        <v>10</v>
      </c>
      <c r="EX352">
        <v>0</v>
      </c>
      <c r="EY352">
        <v>0</v>
      </c>
      <c r="FQ352">
        <v>0</v>
      </c>
      <c r="FR352">
        <f t="shared" si="202"/>
        <v>0</v>
      </c>
      <c r="FS352">
        <v>0</v>
      </c>
      <c r="FX352">
        <v>70</v>
      </c>
      <c r="FY352">
        <v>10</v>
      </c>
      <c r="GA352" t="s">
        <v>3</v>
      </c>
      <c r="GD352">
        <v>0</v>
      </c>
      <c r="GF352">
        <v>409781007</v>
      </c>
      <c r="GG352">
        <v>2</v>
      </c>
      <c r="GH352">
        <v>1</v>
      </c>
      <c r="GI352">
        <v>-2</v>
      </c>
      <c r="GJ352">
        <v>0</v>
      </c>
      <c r="GK352">
        <f>ROUND(R352*(R12)/100,2)</f>
        <v>0</v>
      </c>
      <c r="GL352">
        <f t="shared" si="203"/>
        <v>0</v>
      </c>
      <c r="GM352">
        <f t="shared" si="204"/>
        <v>2298.66</v>
      </c>
      <c r="GN352">
        <f t="shared" si="205"/>
        <v>0</v>
      </c>
      <c r="GO352">
        <f t="shared" si="206"/>
        <v>0</v>
      </c>
      <c r="GP352">
        <f t="shared" si="207"/>
        <v>2298.66</v>
      </c>
      <c r="GR352">
        <v>0</v>
      </c>
      <c r="GS352">
        <v>3</v>
      </c>
      <c r="GT352">
        <v>0</v>
      </c>
      <c r="GU352" t="s">
        <v>3</v>
      </c>
      <c r="GV352">
        <f t="shared" si="208"/>
        <v>0</v>
      </c>
      <c r="GW352">
        <v>1</v>
      </c>
      <c r="GX352">
        <f t="shared" si="209"/>
        <v>0</v>
      </c>
      <c r="HA352">
        <v>0</v>
      </c>
      <c r="HB352">
        <v>0</v>
      </c>
      <c r="HC352">
        <f t="shared" si="210"/>
        <v>0</v>
      </c>
      <c r="HE352" t="s">
        <v>3</v>
      </c>
      <c r="HF352" t="s">
        <v>3</v>
      </c>
      <c r="HM352" t="s">
        <v>3</v>
      </c>
      <c r="HN352" t="s">
        <v>3</v>
      </c>
      <c r="HO352" t="s">
        <v>3</v>
      </c>
      <c r="HP352" t="s">
        <v>3</v>
      </c>
      <c r="HQ352" t="s">
        <v>3</v>
      </c>
      <c r="IK352">
        <v>0</v>
      </c>
    </row>
    <row r="353" spans="1:245" x14ac:dyDescent="0.2">
      <c r="A353">
        <v>17</v>
      </c>
      <c r="B353">
        <v>1</v>
      </c>
      <c r="D353">
        <f>ROW(EtalonRes!A120)</f>
        <v>120</v>
      </c>
      <c r="E353" t="s">
        <v>3</v>
      </c>
      <c r="F353" t="s">
        <v>240</v>
      </c>
      <c r="G353" t="s">
        <v>241</v>
      </c>
      <c r="H353" t="s">
        <v>132</v>
      </c>
      <c r="I353">
        <f>ROUND((500+500+40+150)*0.1/100,9)</f>
        <v>1.19</v>
      </c>
      <c r="J353">
        <v>0</v>
      </c>
      <c r="K353">
        <f>ROUND((500+500+40+150)*0.1/100,9)</f>
        <v>1.19</v>
      </c>
      <c r="O353">
        <f t="shared" si="178"/>
        <v>210.23</v>
      </c>
      <c r="P353">
        <f t="shared" si="179"/>
        <v>0</v>
      </c>
      <c r="Q353">
        <f t="shared" si="180"/>
        <v>0</v>
      </c>
      <c r="R353">
        <f t="shared" si="181"/>
        <v>0</v>
      </c>
      <c r="S353">
        <f t="shared" si="182"/>
        <v>210.23</v>
      </c>
      <c r="T353">
        <f t="shared" si="183"/>
        <v>0</v>
      </c>
      <c r="U353">
        <f t="shared" si="184"/>
        <v>0.39269999999999999</v>
      </c>
      <c r="V353">
        <f t="shared" si="185"/>
        <v>0</v>
      </c>
      <c r="W353">
        <f t="shared" si="186"/>
        <v>0</v>
      </c>
      <c r="X353">
        <f t="shared" si="187"/>
        <v>147.16</v>
      </c>
      <c r="Y353">
        <f t="shared" si="188"/>
        <v>21.02</v>
      </c>
      <c r="AA353">
        <v>-1</v>
      </c>
      <c r="AB353">
        <f t="shared" si="189"/>
        <v>176.66</v>
      </c>
      <c r="AC353">
        <f>ROUND((ES353),6)</f>
        <v>0</v>
      </c>
      <c r="AD353">
        <f>ROUND((((ET353)-(EU353))+AE353),6)</f>
        <v>0</v>
      </c>
      <c r="AE353">
        <f t="shared" si="211"/>
        <v>0</v>
      </c>
      <c r="AF353">
        <f t="shared" si="211"/>
        <v>176.66</v>
      </c>
      <c r="AG353">
        <f t="shared" si="190"/>
        <v>0</v>
      </c>
      <c r="AH353">
        <f t="shared" si="212"/>
        <v>0.33</v>
      </c>
      <c r="AI353">
        <f t="shared" si="212"/>
        <v>0</v>
      </c>
      <c r="AJ353">
        <f t="shared" si="191"/>
        <v>0</v>
      </c>
      <c r="AK353">
        <v>176.66</v>
      </c>
      <c r="AL353">
        <v>0</v>
      </c>
      <c r="AM353">
        <v>0</v>
      </c>
      <c r="AN353">
        <v>0</v>
      </c>
      <c r="AO353">
        <v>176.66</v>
      </c>
      <c r="AP353">
        <v>0</v>
      </c>
      <c r="AQ353">
        <v>0.33</v>
      </c>
      <c r="AR353">
        <v>0</v>
      </c>
      <c r="AS353">
        <v>0</v>
      </c>
      <c r="AT353">
        <v>70</v>
      </c>
      <c r="AU353">
        <v>10</v>
      </c>
      <c r="AV353">
        <v>1</v>
      </c>
      <c r="AW353">
        <v>1</v>
      </c>
      <c r="AZ353">
        <v>1</v>
      </c>
      <c r="BA353">
        <v>1</v>
      </c>
      <c r="BB353">
        <v>1</v>
      </c>
      <c r="BC353">
        <v>1</v>
      </c>
      <c r="BD353" t="s">
        <v>3</v>
      </c>
      <c r="BE353" t="s">
        <v>3</v>
      </c>
      <c r="BF353" t="s">
        <v>3</v>
      </c>
      <c r="BG353" t="s">
        <v>3</v>
      </c>
      <c r="BH353">
        <v>0</v>
      </c>
      <c r="BI353">
        <v>4</v>
      </c>
      <c r="BJ353" t="s">
        <v>242</v>
      </c>
      <c r="BM353">
        <v>0</v>
      </c>
      <c r="BN353">
        <v>0</v>
      </c>
      <c r="BO353" t="s">
        <v>3</v>
      </c>
      <c r="BP353">
        <v>0</v>
      </c>
      <c r="BQ353">
        <v>1</v>
      </c>
      <c r="BR353">
        <v>0</v>
      </c>
      <c r="BS353">
        <v>1</v>
      </c>
      <c r="BT353">
        <v>1</v>
      </c>
      <c r="BU353">
        <v>1</v>
      </c>
      <c r="BV353">
        <v>1</v>
      </c>
      <c r="BW353">
        <v>1</v>
      </c>
      <c r="BX353">
        <v>1</v>
      </c>
      <c r="BY353" t="s">
        <v>3</v>
      </c>
      <c r="BZ353">
        <v>70</v>
      </c>
      <c r="CA353">
        <v>10</v>
      </c>
      <c r="CB353" t="s">
        <v>3</v>
      </c>
      <c r="CE353">
        <v>0</v>
      </c>
      <c r="CF353">
        <v>0</v>
      </c>
      <c r="CG353">
        <v>0</v>
      </c>
      <c r="CM353">
        <v>0</v>
      </c>
      <c r="CN353" t="s">
        <v>3</v>
      </c>
      <c r="CO353">
        <v>0</v>
      </c>
      <c r="CP353">
        <f t="shared" si="192"/>
        <v>210.23</v>
      </c>
      <c r="CQ353">
        <f t="shared" si="193"/>
        <v>0</v>
      </c>
      <c r="CR353">
        <f>((((ET353)*BB353-(EU353)*BS353)+AE353*BS353)*AV353)</f>
        <v>0</v>
      </c>
      <c r="CS353">
        <f t="shared" si="194"/>
        <v>0</v>
      </c>
      <c r="CT353">
        <f t="shared" si="195"/>
        <v>176.66</v>
      </c>
      <c r="CU353">
        <f t="shared" si="196"/>
        <v>0</v>
      </c>
      <c r="CV353">
        <f t="shared" si="197"/>
        <v>0.33</v>
      </c>
      <c r="CW353">
        <f t="shared" si="198"/>
        <v>0</v>
      </c>
      <c r="CX353">
        <f t="shared" si="199"/>
        <v>0</v>
      </c>
      <c r="CY353">
        <f t="shared" si="200"/>
        <v>147.16099999999997</v>
      </c>
      <c r="CZ353">
        <f t="shared" si="201"/>
        <v>21.022999999999996</v>
      </c>
      <c r="DC353" t="s">
        <v>3</v>
      </c>
      <c r="DD353" t="s">
        <v>3</v>
      </c>
      <c r="DE353" t="s">
        <v>3</v>
      </c>
      <c r="DF353" t="s">
        <v>3</v>
      </c>
      <c r="DG353" t="s">
        <v>3</v>
      </c>
      <c r="DH353" t="s">
        <v>3</v>
      </c>
      <c r="DI353" t="s">
        <v>3</v>
      </c>
      <c r="DJ353" t="s">
        <v>3</v>
      </c>
      <c r="DK353" t="s">
        <v>3</v>
      </c>
      <c r="DL353" t="s">
        <v>3</v>
      </c>
      <c r="DM353" t="s">
        <v>3</v>
      </c>
      <c r="DN353">
        <v>0</v>
      </c>
      <c r="DO353">
        <v>0</v>
      </c>
      <c r="DP353">
        <v>1</v>
      </c>
      <c r="DQ353">
        <v>1</v>
      </c>
      <c r="DU353">
        <v>1003</v>
      </c>
      <c r="DV353" t="s">
        <v>132</v>
      </c>
      <c r="DW353" t="s">
        <v>132</v>
      </c>
      <c r="DX353">
        <v>100</v>
      </c>
      <c r="DZ353" t="s">
        <v>3</v>
      </c>
      <c r="EA353" t="s">
        <v>3</v>
      </c>
      <c r="EB353" t="s">
        <v>3</v>
      </c>
      <c r="EC353" t="s">
        <v>3</v>
      </c>
      <c r="EE353">
        <v>1441815344</v>
      </c>
      <c r="EF353">
        <v>1</v>
      </c>
      <c r="EG353" t="s">
        <v>20</v>
      </c>
      <c r="EH353">
        <v>0</v>
      </c>
      <c r="EI353" t="s">
        <v>3</v>
      </c>
      <c r="EJ353">
        <v>4</v>
      </c>
      <c r="EK353">
        <v>0</v>
      </c>
      <c r="EL353" t="s">
        <v>21</v>
      </c>
      <c r="EM353" t="s">
        <v>22</v>
      </c>
      <c r="EO353" t="s">
        <v>3</v>
      </c>
      <c r="EQ353">
        <v>1024</v>
      </c>
      <c r="ER353">
        <v>176.66</v>
      </c>
      <c r="ES353">
        <v>0</v>
      </c>
      <c r="ET353">
        <v>0</v>
      </c>
      <c r="EU353">
        <v>0</v>
      </c>
      <c r="EV353">
        <v>176.66</v>
      </c>
      <c r="EW353">
        <v>0.33</v>
      </c>
      <c r="EX353">
        <v>0</v>
      </c>
      <c r="EY353">
        <v>0</v>
      </c>
      <c r="FQ353">
        <v>0</v>
      </c>
      <c r="FR353">
        <f t="shared" si="202"/>
        <v>0</v>
      </c>
      <c r="FS353">
        <v>0</v>
      </c>
      <c r="FX353">
        <v>70</v>
      </c>
      <c r="FY353">
        <v>10</v>
      </c>
      <c r="GA353" t="s">
        <v>3</v>
      </c>
      <c r="GD353">
        <v>0</v>
      </c>
      <c r="GF353">
        <v>-89122687</v>
      </c>
      <c r="GG353">
        <v>2</v>
      </c>
      <c r="GH353">
        <v>1</v>
      </c>
      <c r="GI353">
        <v>-2</v>
      </c>
      <c r="GJ353">
        <v>0</v>
      </c>
      <c r="GK353">
        <f>ROUND(R353*(R12)/100,2)</f>
        <v>0</v>
      </c>
      <c r="GL353">
        <f t="shared" si="203"/>
        <v>0</v>
      </c>
      <c r="GM353">
        <f t="shared" si="204"/>
        <v>378.41</v>
      </c>
      <c r="GN353">
        <f t="shared" si="205"/>
        <v>0</v>
      </c>
      <c r="GO353">
        <f t="shared" si="206"/>
        <v>0</v>
      </c>
      <c r="GP353">
        <f t="shared" si="207"/>
        <v>378.41</v>
      </c>
      <c r="GR353">
        <v>0</v>
      </c>
      <c r="GS353">
        <v>3</v>
      </c>
      <c r="GT353">
        <v>0</v>
      </c>
      <c r="GU353" t="s">
        <v>3</v>
      </c>
      <c r="GV353">
        <f t="shared" si="208"/>
        <v>0</v>
      </c>
      <c r="GW353">
        <v>1</v>
      </c>
      <c r="GX353">
        <f t="shared" si="209"/>
        <v>0</v>
      </c>
      <c r="HA353">
        <v>0</v>
      </c>
      <c r="HB353">
        <v>0</v>
      </c>
      <c r="HC353">
        <f t="shared" si="210"/>
        <v>0</v>
      </c>
      <c r="HE353" t="s">
        <v>3</v>
      </c>
      <c r="HF353" t="s">
        <v>3</v>
      </c>
      <c r="HM353" t="s">
        <v>3</v>
      </c>
      <c r="HN353" t="s">
        <v>3</v>
      </c>
      <c r="HO353" t="s">
        <v>3</v>
      </c>
      <c r="HP353" t="s">
        <v>3</v>
      </c>
      <c r="HQ353" t="s">
        <v>3</v>
      </c>
      <c r="IK353">
        <v>0</v>
      </c>
    </row>
    <row r="355" spans="1:245" x14ac:dyDescent="0.2">
      <c r="A355" s="2">
        <v>51</v>
      </c>
      <c r="B355" s="2">
        <f>B340</f>
        <v>1</v>
      </c>
      <c r="C355" s="2">
        <f>A340</f>
        <v>5</v>
      </c>
      <c r="D355" s="2">
        <f>ROW(A340)</f>
        <v>340</v>
      </c>
      <c r="E355" s="2"/>
      <c r="F355" s="2" t="str">
        <f>IF(F340&lt;&gt;"",F340,"")</f>
        <v>Новый подраздел</v>
      </c>
      <c r="G355" s="2" t="str">
        <f>IF(G340&lt;&gt;"",G340,"")</f>
        <v>Силовое электрооборудование</v>
      </c>
      <c r="H355" s="2">
        <v>0</v>
      </c>
      <c r="I355" s="2"/>
      <c r="J355" s="2"/>
      <c r="K355" s="2"/>
      <c r="L355" s="2"/>
      <c r="M355" s="2"/>
      <c r="N355" s="2"/>
      <c r="O355" s="2">
        <f t="shared" ref="O355:T355" si="213">ROUND(AB355,2)</f>
        <v>73316.84</v>
      </c>
      <c r="P355" s="2">
        <f t="shared" si="213"/>
        <v>785.2</v>
      </c>
      <c r="Q355" s="2">
        <f t="shared" si="213"/>
        <v>0</v>
      </c>
      <c r="R355" s="2">
        <f t="shared" si="213"/>
        <v>0</v>
      </c>
      <c r="S355" s="2">
        <f t="shared" si="213"/>
        <v>72531.64</v>
      </c>
      <c r="T355" s="2">
        <f t="shared" si="213"/>
        <v>0</v>
      </c>
      <c r="U355" s="2">
        <f>AH355</f>
        <v>119.768</v>
      </c>
      <c r="V355" s="2">
        <f>AI355</f>
        <v>0</v>
      </c>
      <c r="W355" s="2">
        <f>ROUND(AJ355,2)</f>
        <v>0</v>
      </c>
      <c r="X355" s="2">
        <f>ROUND(AK355,2)</f>
        <v>50772.15</v>
      </c>
      <c r="Y355" s="2">
        <f>ROUND(AL355,2)</f>
        <v>7253.17</v>
      </c>
      <c r="Z355" s="2"/>
      <c r="AA355" s="2"/>
      <c r="AB355" s="2">
        <f>ROUND(SUMIF(AA344:AA353,"=1472364219",O344:O353),2)</f>
        <v>73316.84</v>
      </c>
      <c r="AC355" s="2">
        <f>ROUND(SUMIF(AA344:AA353,"=1472364219",P344:P353),2)</f>
        <v>785.2</v>
      </c>
      <c r="AD355" s="2">
        <f>ROUND(SUMIF(AA344:AA353,"=1472364219",Q344:Q353),2)</f>
        <v>0</v>
      </c>
      <c r="AE355" s="2">
        <f>ROUND(SUMIF(AA344:AA353,"=1472364219",R344:R353),2)</f>
        <v>0</v>
      </c>
      <c r="AF355" s="2">
        <f>ROUND(SUMIF(AA344:AA353,"=1472364219",S344:S353),2)</f>
        <v>72531.64</v>
      </c>
      <c r="AG355" s="2">
        <f>ROUND(SUMIF(AA344:AA353,"=1472364219",T344:T353),2)</f>
        <v>0</v>
      </c>
      <c r="AH355" s="2">
        <f>SUMIF(AA344:AA353,"=1472364219",U344:U353)</f>
        <v>119.768</v>
      </c>
      <c r="AI355" s="2">
        <f>SUMIF(AA344:AA353,"=1472364219",V344:V353)</f>
        <v>0</v>
      </c>
      <c r="AJ355" s="2">
        <f>ROUND(SUMIF(AA344:AA353,"=1472364219",W344:W353),2)</f>
        <v>0</v>
      </c>
      <c r="AK355" s="2">
        <f>ROUND(SUMIF(AA344:AA353,"=1472364219",X344:X353),2)</f>
        <v>50772.15</v>
      </c>
      <c r="AL355" s="2">
        <f>ROUND(SUMIF(AA344:AA353,"=1472364219",Y344:Y353),2)</f>
        <v>7253.17</v>
      </c>
      <c r="AM355" s="2"/>
      <c r="AN355" s="2"/>
      <c r="AO355" s="2">
        <f t="shared" ref="AO355:BD355" si="214">ROUND(BX355,2)</f>
        <v>0</v>
      </c>
      <c r="AP355" s="2">
        <f t="shared" si="214"/>
        <v>0</v>
      </c>
      <c r="AQ355" s="2">
        <f t="shared" si="214"/>
        <v>0</v>
      </c>
      <c r="AR355" s="2">
        <f t="shared" si="214"/>
        <v>131342.16</v>
      </c>
      <c r="AS355" s="2">
        <f t="shared" si="214"/>
        <v>0</v>
      </c>
      <c r="AT355" s="2">
        <f t="shared" si="214"/>
        <v>0</v>
      </c>
      <c r="AU355" s="2">
        <f t="shared" si="214"/>
        <v>131342.16</v>
      </c>
      <c r="AV355" s="2">
        <f t="shared" si="214"/>
        <v>785.2</v>
      </c>
      <c r="AW355" s="2">
        <f t="shared" si="214"/>
        <v>785.2</v>
      </c>
      <c r="AX355" s="2">
        <f t="shared" si="214"/>
        <v>0</v>
      </c>
      <c r="AY355" s="2">
        <f t="shared" si="214"/>
        <v>785.2</v>
      </c>
      <c r="AZ355" s="2">
        <f t="shared" si="214"/>
        <v>0</v>
      </c>
      <c r="BA355" s="2">
        <f t="shared" si="214"/>
        <v>0</v>
      </c>
      <c r="BB355" s="2">
        <f t="shared" si="214"/>
        <v>0</v>
      </c>
      <c r="BC355" s="2">
        <f t="shared" si="214"/>
        <v>0</v>
      </c>
      <c r="BD355" s="2">
        <f t="shared" si="214"/>
        <v>0</v>
      </c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>
        <f>ROUND(SUMIF(AA344:AA353,"=1472364219",FQ344:FQ353),2)</f>
        <v>0</v>
      </c>
      <c r="BY355" s="2">
        <f>ROUND(SUMIF(AA344:AA353,"=1472364219",FR344:FR353),2)</f>
        <v>0</v>
      </c>
      <c r="BZ355" s="2">
        <f>ROUND(SUMIF(AA344:AA353,"=1472364219",GL344:GL353),2)</f>
        <v>0</v>
      </c>
      <c r="CA355" s="2">
        <f>ROUND(SUMIF(AA344:AA353,"=1472364219",GM344:GM353),2)</f>
        <v>131342.16</v>
      </c>
      <c r="CB355" s="2">
        <f>ROUND(SUMIF(AA344:AA353,"=1472364219",GN344:GN353),2)</f>
        <v>0</v>
      </c>
      <c r="CC355" s="2">
        <f>ROUND(SUMIF(AA344:AA353,"=1472364219",GO344:GO353),2)</f>
        <v>0</v>
      </c>
      <c r="CD355" s="2">
        <f>ROUND(SUMIF(AA344:AA353,"=1472364219",GP344:GP353),2)</f>
        <v>131342.16</v>
      </c>
      <c r="CE355" s="2">
        <f>AC355-BX355</f>
        <v>785.2</v>
      </c>
      <c r="CF355" s="2">
        <f>AC355-BY355</f>
        <v>785.2</v>
      </c>
      <c r="CG355" s="2">
        <f>BX355-BZ355</f>
        <v>0</v>
      </c>
      <c r="CH355" s="2">
        <f>AC355-BX355-BY355+BZ355</f>
        <v>785.2</v>
      </c>
      <c r="CI355" s="2">
        <f>BY355-BZ355</f>
        <v>0</v>
      </c>
      <c r="CJ355" s="2">
        <f>ROUND(SUMIF(AA344:AA353,"=1472364219",GX344:GX353),2)</f>
        <v>0</v>
      </c>
      <c r="CK355" s="2">
        <f>ROUND(SUMIF(AA344:AA353,"=1472364219",GY344:GY353),2)</f>
        <v>0</v>
      </c>
      <c r="CL355" s="2">
        <f>ROUND(SUMIF(AA344:AA353,"=1472364219",GZ344:GZ353),2)</f>
        <v>0</v>
      </c>
      <c r="CM355" s="2">
        <f>ROUND(SUMIF(AA344:AA353,"=1472364219",HD344:HD353),2)</f>
        <v>0</v>
      </c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3"/>
      <c r="DH355" s="3"/>
      <c r="DI355" s="3"/>
      <c r="DJ355" s="3"/>
      <c r="DK355" s="3"/>
      <c r="DL355" s="3"/>
      <c r="DM355" s="3"/>
      <c r="DN355" s="3"/>
      <c r="DO355" s="3"/>
      <c r="DP355" s="3"/>
      <c r="DQ355" s="3"/>
      <c r="DR355" s="3"/>
      <c r="DS355" s="3"/>
      <c r="DT355" s="3"/>
      <c r="DU355" s="3"/>
      <c r="DV355" s="3"/>
      <c r="DW355" s="3"/>
      <c r="DX355" s="3"/>
      <c r="DY355" s="3"/>
      <c r="DZ355" s="3"/>
      <c r="EA355" s="3"/>
      <c r="EB355" s="3"/>
      <c r="EC355" s="3"/>
      <c r="ED355" s="3"/>
      <c r="EE355" s="3"/>
      <c r="EF355" s="3"/>
      <c r="EG355" s="3"/>
      <c r="EH355" s="3"/>
      <c r="EI355" s="3"/>
      <c r="EJ355" s="3"/>
      <c r="EK355" s="3"/>
      <c r="EL355" s="3"/>
      <c r="EM355" s="3"/>
      <c r="EN355" s="3"/>
      <c r="EO355" s="3"/>
      <c r="EP355" s="3"/>
      <c r="EQ355" s="3"/>
      <c r="ER355" s="3"/>
      <c r="ES355" s="3"/>
      <c r="ET355" s="3"/>
      <c r="EU355" s="3"/>
      <c r="EV355" s="3"/>
      <c r="EW355" s="3"/>
      <c r="EX355" s="3"/>
      <c r="EY355" s="3"/>
      <c r="EZ355" s="3"/>
      <c r="FA355" s="3"/>
      <c r="FB355" s="3"/>
      <c r="FC355" s="3"/>
      <c r="FD355" s="3"/>
      <c r="FE355" s="3"/>
      <c r="FF355" s="3"/>
      <c r="FG355" s="3"/>
      <c r="FH355" s="3"/>
      <c r="FI355" s="3"/>
      <c r="FJ355" s="3"/>
      <c r="FK355" s="3"/>
      <c r="FL355" s="3"/>
      <c r="FM355" s="3"/>
      <c r="FN355" s="3"/>
      <c r="FO355" s="3"/>
      <c r="FP355" s="3"/>
      <c r="FQ355" s="3"/>
      <c r="FR355" s="3"/>
      <c r="FS355" s="3"/>
      <c r="FT355" s="3"/>
      <c r="FU355" s="3"/>
      <c r="FV355" s="3"/>
      <c r="FW355" s="3"/>
      <c r="FX355" s="3"/>
      <c r="FY355" s="3"/>
      <c r="FZ355" s="3"/>
      <c r="GA355" s="3"/>
      <c r="GB355" s="3"/>
      <c r="GC355" s="3"/>
      <c r="GD355" s="3"/>
      <c r="GE355" s="3"/>
      <c r="GF355" s="3"/>
      <c r="GG355" s="3"/>
      <c r="GH355" s="3"/>
      <c r="GI355" s="3"/>
      <c r="GJ355" s="3"/>
      <c r="GK355" s="3"/>
      <c r="GL355" s="3"/>
      <c r="GM355" s="3"/>
      <c r="GN355" s="3"/>
      <c r="GO355" s="3"/>
      <c r="GP355" s="3"/>
      <c r="GQ355" s="3"/>
      <c r="GR355" s="3"/>
      <c r="GS355" s="3"/>
      <c r="GT355" s="3"/>
      <c r="GU355" s="3"/>
      <c r="GV355" s="3"/>
      <c r="GW355" s="3"/>
      <c r="GX355" s="3">
        <v>0</v>
      </c>
    </row>
    <row r="357" spans="1:245" x14ac:dyDescent="0.2">
      <c r="A357" s="4">
        <v>50</v>
      </c>
      <c r="B357" s="4">
        <v>0</v>
      </c>
      <c r="C357" s="4">
        <v>0</v>
      </c>
      <c r="D357" s="4">
        <v>1</v>
      </c>
      <c r="E357" s="4">
        <v>201</v>
      </c>
      <c r="F357" s="4">
        <f>ROUND(Source!O355,O357)</f>
        <v>73316.84</v>
      </c>
      <c r="G357" s="4" t="s">
        <v>69</v>
      </c>
      <c r="H357" s="4" t="s">
        <v>70</v>
      </c>
      <c r="I357" s="4"/>
      <c r="J357" s="4"/>
      <c r="K357" s="4">
        <v>201</v>
      </c>
      <c r="L357" s="4">
        <v>1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43266.26</v>
      </c>
      <c r="X357" s="4">
        <v>1</v>
      </c>
      <c r="Y357" s="4">
        <v>43266.26</v>
      </c>
      <c r="Z357" s="4"/>
      <c r="AA357" s="4"/>
      <c r="AB357" s="4"/>
    </row>
    <row r="358" spans="1:245" x14ac:dyDescent="0.2">
      <c r="A358" s="4">
        <v>50</v>
      </c>
      <c r="B358" s="4">
        <v>0</v>
      </c>
      <c r="C358" s="4">
        <v>0</v>
      </c>
      <c r="D358" s="4">
        <v>1</v>
      </c>
      <c r="E358" s="4">
        <v>202</v>
      </c>
      <c r="F358" s="4">
        <f>ROUND(Source!P355,O358)</f>
        <v>785.2</v>
      </c>
      <c r="G358" s="4" t="s">
        <v>71</v>
      </c>
      <c r="H358" s="4" t="s">
        <v>72</v>
      </c>
      <c r="I358" s="4"/>
      <c r="J358" s="4"/>
      <c r="K358" s="4">
        <v>202</v>
      </c>
      <c r="L358" s="4">
        <v>2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374.14</v>
      </c>
      <c r="X358" s="4">
        <v>1</v>
      </c>
      <c r="Y358" s="4">
        <v>374.14</v>
      </c>
      <c r="Z358" s="4"/>
      <c r="AA358" s="4"/>
      <c r="AB358" s="4"/>
    </row>
    <row r="359" spans="1:245" x14ac:dyDescent="0.2">
      <c r="A359" s="4">
        <v>50</v>
      </c>
      <c r="B359" s="4">
        <v>0</v>
      </c>
      <c r="C359" s="4">
        <v>0</v>
      </c>
      <c r="D359" s="4">
        <v>1</v>
      </c>
      <c r="E359" s="4">
        <v>222</v>
      </c>
      <c r="F359" s="4">
        <f>ROUND(Source!AO355,O359)</f>
        <v>0</v>
      </c>
      <c r="G359" s="4" t="s">
        <v>73</v>
      </c>
      <c r="H359" s="4" t="s">
        <v>74</v>
      </c>
      <c r="I359" s="4"/>
      <c r="J359" s="4"/>
      <c r="K359" s="4">
        <v>222</v>
      </c>
      <c r="L359" s="4">
        <v>3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0</v>
      </c>
      <c r="X359" s="4">
        <v>1</v>
      </c>
      <c r="Y359" s="4">
        <v>0</v>
      </c>
      <c r="Z359" s="4"/>
      <c r="AA359" s="4"/>
      <c r="AB359" s="4"/>
    </row>
    <row r="360" spans="1:245" x14ac:dyDescent="0.2">
      <c r="A360" s="4">
        <v>50</v>
      </c>
      <c r="B360" s="4">
        <v>0</v>
      </c>
      <c r="C360" s="4">
        <v>0</v>
      </c>
      <c r="D360" s="4">
        <v>1</v>
      </c>
      <c r="E360" s="4">
        <v>225</v>
      </c>
      <c r="F360" s="4">
        <f>ROUND(Source!AV355,O360)</f>
        <v>785.2</v>
      </c>
      <c r="G360" s="4" t="s">
        <v>75</v>
      </c>
      <c r="H360" s="4" t="s">
        <v>76</v>
      </c>
      <c r="I360" s="4"/>
      <c r="J360" s="4"/>
      <c r="K360" s="4">
        <v>225</v>
      </c>
      <c r="L360" s="4">
        <v>4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374.14</v>
      </c>
      <c r="X360" s="4">
        <v>1</v>
      </c>
      <c r="Y360" s="4">
        <v>374.14</v>
      </c>
      <c r="Z360" s="4"/>
      <c r="AA360" s="4"/>
      <c r="AB360" s="4"/>
    </row>
    <row r="361" spans="1:245" x14ac:dyDescent="0.2">
      <c r="A361" s="4">
        <v>50</v>
      </c>
      <c r="B361" s="4">
        <v>0</v>
      </c>
      <c r="C361" s="4">
        <v>0</v>
      </c>
      <c r="D361" s="4">
        <v>1</v>
      </c>
      <c r="E361" s="4">
        <v>226</v>
      </c>
      <c r="F361" s="4">
        <f>ROUND(Source!AW355,O361)</f>
        <v>785.2</v>
      </c>
      <c r="G361" s="4" t="s">
        <v>77</v>
      </c>
      <c r="H361" s="4" t="s">
        <v>78</v>
      </c>
      <c r="I361" s="4"/>
      <c r="J361" s="4"/>
      <c r="K361" s="4">
        <v>226</v>
      </c>
      <c r="L361" s="4">
        <v>5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374.14</v>
      </c>
      <c r="X361" s="4">
        <v>1</v>
      </c>
      <c r="Y361" s="4">
        <v>374.14</v>
      </c>
      <c r="Z361" s="4"/>
      <c r="AA361" s="4"/>
      <c r="AB361" s="4"/>
    </row>
    <row r="362" spans="1:245" x14ac:dyDescent="0.2">
      <c r="A362" s="4">
        <v>50</v>
      </c>
      <c r="B362" s="4">
        <v>0</v>
      </c>
      <c r="C362" s="4">
        <v>0</v>
      </c>
      <c r="D362" s="4">
        <v>1</v>
      </c>
      <c r="E362" s="4">
        <v>227</v>
      </c>
      <c r="F362" s="4">
        <f>ROUND(Source!AX355,O362)</f>
        <v>0</v>
      </c>
      <c r="G362" s="4" t="s">
        <v>79</v>
      </c>
      <c r="H362" s="4" t="s">
        <v>80</v>
      </c>
      <c r="I362" s="4"/>
      <c r="J362" s="4"/>
      <c r="K362" s="4">
        <v>227</v>
      </c>
      <c r="L362" s="4">
        <v>6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45" x14ac:dyDescent="0.2">
      <c r="A363" s="4">
        <v>50</v>
      </c>
      <c r="B363" s="4">
        <v>0</v>
      </c>
      <c r="C363" s="4">
        <v>0</v>
      </c>
      <c r="D363" s="4">
        <v>1</v>
      </c>
      <c r="E363" s="4">
        <v>228</v>
      </c>
      <c r="F363" s="4">
        <f>ROUND(Source!AY355,O363)</f>
        <v>785.2</v>
      </c>
      <c r="G363" s="4" t="s">
        <v>81</v>
      </c>
      <c r="H363" s="4" t="s">
        <v>82</v>
      </c>
      <c r="I363" s="4"/>
      <c r="J363" s="4"/>
      <c r="K363" s="4">
        <v>228</v>
      </c>
      <c r="L363" s="4">
        <v>7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374.14</v>
      </c>
      <c r="X363" s="4">
        <v>1</v>
      </c>
      <c r="Y363" s="4">
        <v>374.14</v>
      </c>
      <c r="Z363" s="4"/>
      <c r="AA363" s="4"/>
      <c r="AB363" s="4"/>
    </row>
    <row r="364" spans="1:245" x14ac:dyDescent="0.2">
      <c r="A364" s="4">
        <v>50</v>
      </c>
      <c r="B364" s="4">
        <v>0</v>
      </c>
      <c r="C364" s="4">
        <v>0</v>
      </c>
      <c r="D364" s="4">
        <v>1</v>
      </c>
      <c r="E364" s="4">
        <v>216</v>
      </c>
      <c r="F364" s="4">
        <f>ROUND(Source!AP355,O364)</f>
        <v>0</v>
      </c>
      <c r="G364" s="4" t="s">
        <v>83</v>
      </c>
      <c r="H364" s="4" t="s">
        <v>84</v>
      </c>
      <c r="I364" s="4"/>
      <c r="J364" s="4"/>
      <c r="K364" s="4">
        <v>216</v>
      </c>
      <c r="L364" s="4">
        <v>8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45" x14ac:dyDescent="0.2">
      <c r="A365" s="4">
        <v>50</v>
      </c>
      <c r="B365" s="4">
        <v>0</v>
      </c>
      <c r="C365" s="4">
        <v>0</v>
      </c>
      <c r="D365" s="4">
        <v>1</v>
      </c>
      <c r="E365" s="4">
        <v>223</v>
      </c>
      <c r="F365" s="4">
        <f>ROUND(Source!AQ355,O365)</f>
        <v>0</v>
      </c>
      <c r="G365" s="4" t="s">
        <v>85</v>
      </c>
      <c r="H365" s="4" t="s">
        <v>86</v>
      </c>
      <c r="I365" s="4"/>
      <c r="J365" s="4"/>
      <c r="K365" s="4">
        <v>223</v>
      </c>
      <c r="L365" s="4">
        <v>9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0</v>
      </c>
      <c r="X365" s="4">
        <v>1</v>
      </c>
      <c r="Y365" s="4">
        <v>0</v>
      </c>
      <c r="Z365" s="4"/>
      <c r="AA365" s="4"/>
      <c r="AB365" s="4"/>
    </row>
    <row r="366" spans="1:245" x14ac:dyDescent="0.2">
      <c r="A366" s="4">
        <v>50</v>
      </c>
      <c r="B366" s="4">
        <v>0</v>
      </c>
      <c r="C366" s="4">
        <v>0</v>
      </c>
      <c r="D366" s="4">
        <v>1</v>
      </c>
      <c r="E366" s="4">
        <v>229</v>
      </c>
      <c r="F366" s="4">
        <f>ROUND(Source!AZ355,O366)</f>
        <v>0</v>
      </c>
      <c r="G366" s="4" t="s">
        <v>87</v>
      </c>
      <c r="H366" s="4" t="s">
        <v>88</v>
      </c>
      <c r="I366" s="4"/>
      <c r="J366" s="4"/>
      <c r="K366" s="4">
        <v>229</v>
      </c>
      <c r="L366" s="4">
        <v>10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45" x14ac:dyDescent="0.2">
      <c r="A367" s="4">
        <v>50</v>
      </c>
      <c r="B367" s="4">
        <v>0</v>
      </c>
      <c r="C367" s="4">
        <v>0</v>
      </c>
      <c r="D367" s="4">
        <v>1</v>
      </c>
      <c r="E367" s="4">
        <v>203</v>
      </c>
      <c r="F367" s="4">
        <f>ROUND(Source!Q355,O367)</f>
        <v>0</v>
      </c>
      <c r="G367" s="4" t="s">
        <v>89</v>
      </c>
      <c r="H367" s="4" t="s">
        <v>90</v>
      </c>
      <c r="I367" s="4"/>
      <c r="J367" s="4"/>
      <c r="K367" s="4">
        <v>203</v>
      </c>
      <c r="L367" s="4">
        <v>11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45" x14ac:dyDescent="0.2">
      <c r="A368" s="4">
        <v>50</v>
      </c>
      <c r="B368" s="4">
        <v>0</v>
      </c>
      <c r="C368" s="4">
        <v>0</v>
      </c>
      <c r="D368" s="4">
        <v>1</v>
      </c>
      <c r="E368" s="4">
        <v>231</v>
      </c>
      <c r="F368" s="4">
        <f>ROUND(Source!BB355,O368)</f>
        <v>0</v>
      </c>
      <c r="G368" s="4" t="s">
        <v>91</v>
      </c>
      <c r="H368" s="4" t="s">
        <v>92</v>
      </c>
      <c r="I368" s="4"/>
      <c r="J368" s="4"/>
      <c r="K368" s="4">
        <v>231</v>
      </c>
      <c r="L368" s="4">
        <v>12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204</v>
      </c>
      <c r="F369" s="4">
        <f>ROUND(Source!R355,O369)</f>
        <v>0</v>
      </c>
      <c r="G369" s="4" t="s">
        <v>93</v>
      </c>
      <c r="H369" s="4" t="s">
        <v>94</v>
      </c>
      <c r="I369" s="4"/>
      <c r="J369" s="4"/>
      <c r="K369" s="4">
        <v>204</v>
      </c>
      <c r="L369" s="4">
        <v>13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205</v>
      </c>
      <c r="F370" s="4">
        <f>ROUND(Source!S355,O370)</f>
        <v>72531.64</v>
      </c>
      <c r="G370" s="4" t="s">
        <v>95</v>
      </c>
      <c r="H370" s="4" t="s">
        <v>96</v>
      </c>
      <c r="I370" s="4"/>
      <c r="J370" s="4"/>
      <c r="K370" s="4">
        <v>205</v>
      </c>
      <c r="L370" s="4">
        <v>14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42892.12</v>
      </c>
      <c r="X370" s="4">
        <v>1</v>
      </c>
      <c r="Y370" s="4">
        <v>42892.12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232</v>
      </c>
      <c r="F371" s="4">
        <f>ROUND(Source!BC355,O371)</f>
        <v>0</v>
      </c>
      <c r="G371" s="4" t="s">
        <v>97</v>
      </c>
      <c r="H371" s="4" t="s">
        <v>98</v>
      </c>
      <c r="I371" s="4"/>
      <c r="J371" s="4"/>
      <c r="K371" s="4">
        <v>232</v>
      </c>
      <c r="L371" s="4">
        <v>15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214</v>
      </c>
      <c r="F372" s="4">
        <f>ROUND(Source!AS355,O372)</f>
        <v>0</v>
      </c>
      <c r="G372" s="4" t="s">
        <v>99</v>
      </c>
      <c r="H372" s="4" t="s">
        <v>100</v>
      </c>
      <c r="I372" s="4"/>
      <c r="J372" s="4"/>
      <c r="K372" s="4">
        <v>214</v>
      </c>
      <c r="L372" s="4">
        <v>16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215</v>
      </c>
      <c r="F373" s="4">
        <f>ROUND(Source!AT355,O373)</f>
        <v>0</v>
      </c>
      <c r="G373" s="4" t="s">
        <v>101</v>
      </c>
      <c r="H373" s="4" t="s">
        <v>102</v>
      </c>
      <c r="I373" s="4"/>
      <c r="J373" s="4"/>
      <c r="K373" s="4">
        <v>215</v>
      </c>
      <c r="L373" s="4">
        <v>17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217</v>
      </c>
      <c r="F374" s="4">
        <f>ROUND(Source!AU355,O374)</f>
        <v>131342.16</v>
      </c>
      <c r="G374" s="4" t="s">
        <v>103</v>
      </c>
      <c r="H374" s="4" t="s">
        <v>104</v>
      </c>
      <c r="I374" s="4"/>
      <c r="J374" s="4"/>
      <c r="K374" s="4">
        <v>217</v>
      </c>
      <c r="L374" s="4">
        <v>18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77579.97</v>
      </c>
      <c r="X374" s="4">
        <v>1</v>
      </c>
      <c r="Y374" s="4">
        <v>77579.97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230</v>
      </c>
      <c r="F375" s="4">
        <f>ROUND(Source!BA355,O375)</f>
        <v>0</v>
      </c>
      <c r="G375" s="4" t="s">
        <v>105</v>
      </c>
      <c r="H375" s="4" t="s">
        <v>106</v>
      </c>
      <c r="I375" s="4"/>
      <c r="J375" s="4"/>
      <c r="K375" s="4">
        <v>230</v>
      </c>
      <c r="L375" s="4">
        <v>19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 x14ac:dyDescent="0.2">
      <c r="A376" s="4">
        <v>50</v>
      </c>
      <c r="B376" s="4">
        <v>0</v>
      </c>
      <c r="C376" s="4">
        <v>0</v>
      </c>
      <c r="D376" s="4">
        <v>1</v>
      </c>
      <c r="E376" s="4">
        <v>206</v>
      </c>
      <c r="F376" s="4">
        <f>ROUND(Source!T355,O376)</f>
        <v>0</v>
      </c>
      <c r="G376" s="4" t="s">
        <v>107</v>
      </c>
      <c r="H376" s="4" t="s">
        <v>108</v>
      </c>
      <c r="I376" s="4"/>
      <c r="J376" s="4"/>
      <c r="K376" s="4">
        <v>206</v>
      </c>
      <c r="L376" s="4">
        <v>20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8" x14ac:dyDescent="0.2">
      <c r="A377" s="4">
        <v>50</v>
      </c>
      <c r="B377" s="4">
        <v>0</v>
      </c>
      <c r="C377" s="4">
        <v>0</v>
      </c>
      <c r="D377" s="4">
        <v>1</v>
      </c>
      <c r="E377" s="4">
        <v>207</v>
      </c>
      <c r="F377" s="4">
        <f>Source!U355</f>
        <v>119.768</v>
      </c>
      <c r="G377" s="4" t="s">
        <v>109</v>
      </c>
      <c r="H377" s="4" t="s">
        <v>110</v>
      </c>
      <c r="I377" s="4"/>
      <c r="J377" s="4"/>
      <c r="K377" s="4">
        <v>207</v>
      </c>
      <c r="L377" s="4">
        <v>21</v>
      </c>
      <c r="M377" s="4">
        <v>3</v>
      </c>
      <c r="N377" s="4" t="s">
        <v>3</v>
      </c>
      <c r="O377" s="4">
        <v>-1</v>
      </c>
      <c r="P377" s="4"/>
      <c r="Q377" s="4"/>
      <c r="R377" s="4"/>
      <c r="S377" s="4"/>
      <c r="T377" s="4"/>
      <c r="U377" s="4"/>
      <c r="V377" s="4"/>
      <c r="W377" s="4">
        <v>71.768000000000001</v>
      </c>
      <c r="X377" s="4">
        <v>1</v>
      </c>
      <c r="Y377" s="4">
        <v>71.768000000000001</v>
      </c>
      <c r="Z377" s="4"/>
      <c r="AA377" s="4"/>
      <c r="AB377" s="4"/>
    </row>
    <row r="378" spans="1:28" x14ac:dyDescent="0.2">
      <c r="A378" s="4">
        <v>50</v>
      </c>
      <c r="B378" s="4">
        <v>0</v>
      </c>
      <c r="C378" s="4">
        <v>0</v>
      </c>
      <c r="D378" s="4">
        <v>1</v>
      </c>
      <c r="E378" s="4">
        <v>208</v>
      </c>
      <c r="F378" s="4">
        <f>Source!V355</f>
        <v>0</v>
      </c>
      <c r="G378" s="4" t="s">
        <v>111</v>
      </c>
      <c r="H378" s="4" t="s">
        <v>112</v>
      </c>
      <c r="I378" s="4"/>
      <c r="J378" s="4"/>
      <c r="K378" s="4">
        <v>208</v>
      </c>
      <c r="L378" s="4">
        <v>22</v>
      </c>
      <c r="M378" s="4">
        <v>3</v>
      </c>
      <c r="N378" s="4" t="s">
        <v>3</v>
      </c>
      <c r="O378" s="4">
        <v>-1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8" x14ac:dyDescent="0.2">
      <c r="A379" s="4">
        <v>50</v>
      </c>
      <c r="B379" s="4">
        <v>0</v>
      </c>
      <c r="C379" s="4">
        <v>0</v>
      </c>
      <c r="D379" s="4">
        <v>1</v>
      </c>
      <c r="E379" s="4">
        <v>209</v>
      </c>
      <c r="F379" s="4">
        <f>ROUND(Source!W355,O379)</f>
        <v>0</v>
      </c>
      <c r="G379" s="4" t="s">
        <v>113</v>
      </c>
      <c r="H379" s="4" t="s">
        <v>114</v>
      </c>
      <c r="I379" s="4"/>
      <c r="J379" s="4"/>
      <c r="K379" s="4">
        <v>209</v>
      </c>
      <c r="L379" s="4">
        <v>23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8" x14ac:dyDescent="0.2">
      <c r="A380" s="4">
        <v>50</v>
      </c>
      <c r="B380" s="4">
        <v>0</v>
      </c>
      <c r="C380" s="4">
        <v>0</v>
      </c>
      <c r="D380" s="4">
        <v>1</v>
      </c>
      <c r="E380" s="4">
        <v>233</v>
      </c>
      <c r="F380" s="4">
        <f>ROUND(Source!BD355,O380)</f>
        <v>0</v>
      </c>
      <c r="G380" s="4" t="s">
        <v>115</v>
      </c>
      <c r="H380" s="4" t="s">
        <v>116</v>
      </c>
      <c r="I380" s="4"/>
      <c r="J380" s="4"/>
      <c r="K380" s="4">
        <v>233</v>
      </c>
      <c r="L380" s="4">
        <v>24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8" x14ac:dyDescent="0.2">
      <c r="A381" s="4">
        <v>50</v>
      </c>
      <c r="B381" s="4">
        <v>0</v>
      </c>
      <c r="C381" s="4">
        <v>0</v>
      </c>
      <c r="D381" s="4">
        <v>1</v>
      </c>
      <c r="E381" s="4">
        <v>210</v>
      </c>
      <c r="F381" s="4">
        <f>ROUND(Source!X355,O381)</f>
        <v>50772.15</v>
      </c>
      <c r="G381" s="4" t="s">
        <v>117</v>
      </c>
      <c r="H381" s="4" t="s">
        <v>118</v>
      </c>
      <c r="I381" s="4"/>
      <c r="J381" s="4"/>
      <c r="K381" s="4">
        <v>210</v>
      </c>
      <c r="L381" s="4">
        <v>25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30024.49</v>
      </c>
      <c r="X381" s="4">
        <v>1</v>
      </c>
      <c r="Y381" s="4">
        <v>30024.49</v>
      </c>
      <c r="Z381" s="4"/>
      <c r="AA381" s="4"/>
      <c r="AB381" s="4"/>
    </row>
    <row r="382" spans="1:28" x14ac:dyDescent="0.2">
      <c r="A382" s="4">
        <v>50</v>
      </c>
      <c r="B382" s="4">
        <v>0</v>
      </c>
      <c r="C382" s="4">
        <v>0</v>
      </c>
      <c r="D382" s="4">
        <v>1</v>
      </c>
      <c r="E382" s="4">
        <v>211</v>
      </c>
      <c r="F382" s="4">
        <f>ROUND(Source!Y355,O382)</f>
        <v>7253.17</v>
      </c>
      <c r="G382" s="4" t="s">
        <v>119</v>
      </c>
      <c r="H382" s="4" t="s">
        <v>120</v>
      </c>
      <c r="I382" s="4"/>
      <c r="J382" s="4"/>
      <c r="K382" s="4">
        <v>211</v>
      </c>
      <c r="L382" s="4">
        <v>26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4289.22</v>
      </c>
      <c r="X382" s="4">
        <v>1</v>
      </c>
      <c r="Y382" s="4">
        <v>4289.22</v>
      </c>
      <c r="Z382" s="4"/>
      <c r="AA382" s="4"/>
      <c r="AB382" s="4"/>
    </row>
    <row r="383" spans="1:28" x14ac:dyDescent="0.2">
      <c r="A383" s="4">
        <v>50</v>
      </c>
      <c r="B383" s="4">
        <v>0</v>
      </c>
      <c r="C383" s="4">
        <v>0</v>
      </c>
      <c r="D383" s="4">
        <v>1</v>
      </c>
      <c r="E383" s="4">
        <v>224</v>
      </c>
      <c r="F383" s="4">
        <f>ROUND(Source!AR355,O383)</f>
        <v>131342.16</v>
      </c>
      <c r="G383" s="4" t="s">
        <v>121</v>
      </c>
      <c r="H383" s="4" t="s">
        <v>122</v>
      </c>
      <c r="I383" s="4"/>
      <c r="J383" s="4"/>
      <c r="K383" s="4">
        <v>224</v>
      </c>
      <c r="L383" s="4">
        <v>27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77579.97</v>
      </c>
      <c r="X383" s="4">
        <v>1</v>
      </c>
      <c r="Y383" s="4">
        <v>77579.97</v>
      </c>
      <c r="Z383" s="4"/>
      <c r="AA383" s="4"/>
      <c r="AB383" s="4"/>
    </row>
    <row r="385" spans="1:245" x14ac:dyDescent="0.2">
      <c r="A385" s="1">
        <v>5</v>
      </c>
      <c r="B385" s="1">
        <v>1</v>
      </c>
      <c r="C385" s="1"/>
      <c r="D385" s="1">
        <f>ROW(A395)</f>
        <v>395</v>
      </c>
      <c r="E385" s="1"/>
      <c r="F385" s="1" t="s">
        <v>13</v>
      </c>
      <c r="G385" s="1" t="s">
        <v>243</v>
      </c>
      <c r="H385" s="1" t="s">
        <v>3</v>
      </c>
      <c r="I385" s="1">
        <v>0</v>
      </c>
      <c r="J385" s="1"/>
      <c r="K385" s="1">
        <v>0</v>
      </c>
      <c r="L385" s="1"/>
      <c r="M385" s="1" t="s">
        <v>3</v>
      </c>
      <c r="N385" s="1"/>
      <c r="O385" s="1"/>
      <c r="P385" s="1"/>
      <c r="Q385" s="1"/>
      <c r="R385" s="1"/>
      <c r="S385" s="1">
        <v>0</v>
      </c>
      <c r="T385" s="1"/>
      <c r="U385" s="1" t="s">
        <v>3</v>
      </c>
      <c r="V385" s="1">
        <v>0</v>
      </c>
      <c r="W385" s="1"/>
      <c r="X385" s="1"/>
      <c r="Y385" s="1"/>
      <c r="Z385" s="1"/>
      <c r="AA385" s="1"/>
      <c r="AB385" s="1" t="s">
        <v>3</v>
      </c>
      <c r="AC385" s="1" t="s">
        <v>3</v>
      </c>
      <c r="AD385" s="1" t="s">
        <v>3</v>
      </c>
      <c r="AE385" s="1" t="s">
        <v>3</v>
      </c>
      <c r="AF385" s="1" t="s">
        <v>3</v>
      </c>
      <c r="AG385" s="1" t="s">
        <v>3</v>
      </c>
      <c r="AH385" s="1"/>
      <c r="AI385" s="1"/>
      <c r="AJ385" s="1"/>
      <c r="AK385" s="1"/>
      <c r="AL385" s="1"/>
      <c r="AM385" s="1"/>
      <c r="AN385" s="1"/>
      <c r="AO385" s="1"/>
      <c r="AP385" s="1" t="s">
        <v>3</v>
      </c>
      <c r="AQ385" s="1" t="s">
        <v>3</v>
      </c>
      <c r="AR385" s="1" t="s">
        <v>3</v>
      </c>
      <c r="AS385" s="1"/>
      <c r="AT385" s="1"/>
      <c r="AU385" s="1"/>
      <c r="AV385" s="1"/>
      <c r="AW385" s="1"/>
      <c r="AX385" s="1"/>
      <c r="AY385" s="1"/>
      <c r="AZ385" s="1" t="s">
        <v>3</v>
      </c>
      <c r="BA385" s="1"/>
      <c r="BB385" s="1" t="s">
        <v>3</v>
      </c>
      <c r="BC385" s="1" t="s">
        <v>3</v>
      </c>
      <c r="BD385" s="1" t="s">
        <v>3</v>
      </c>
      <c r="BE385" s="1" t="s">
        <v>3</v>
      </c>
      <c r="BF385" s="1" t="s">
        <v>3</v>
      </c>
      <c r="BG385" s="1" t="s">
        <v>3</v>
      </c>
      <c r="BH385" s="1" t="s">
        <v>3</v>
      </c>
      <c r="BI385" s="1" t="s">
        <v>3</v>
      </c>
      <c r="BJ385" s="1" t="s">
        <v>3</v>
      </c>
      <c r="BK385" s="1" t="s">
        <v>3</v>
      </c>
      <c r="BL385" s="1" t="s">
        <v>3</v>
      </c>
      <c r="BM385" s="1" t="s">
        <v>3</v>
      </c>
      <c r="BN385" s="1" t="s">
        <v>3</v>
      </c>
      <c r="BO385" s="1" t="s">
        <v>3</v>
      </c>
      <c r="BP385" s="1" t="s">
        <v>3</v>
      </c>
      <c r="BQ385" s="1"/>
      <c r="BR385" s="1"/>
      <c r="BS385" s="1"/>
      <c r="BT385" s="1"/>
      <c r="BU385" s="1"/>
      <c r="BV385" s="1"/>
      <c r="BW385" s="1"/>
      <c r="BX385" s="1">
        <v>0</v>
      </c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>
        <v>0</v>
      </c>
    </row>
    <row r="387" spans="1:245" x14ac:dyDescent="0.2">
      <c r="A387" s="2">
        <v>52</v>
      </c>
      <c r="B387" s="2">
        <f t="shared" ref="B387:G387" si="215">B395</f>
        <v>1</v>
      </c>
      <c r="C387" s="2">
        <f t="shared" si="215"/>
        <v>5</v>
      </c>
      <c r="D387" s="2">
        <f t="shared" si="215"/>
        <v>385</v>
      </c>
      <c r="E387" s="2">
        <f t="shared" si="215"/>
        <v>0</v>
      </c>
      <c r="F387" s="2" t="str">
        <f t="shared" si="215"/>
        <v>Новый подраздел</v>
      </c>
      <c r="G387" s="2" t="str">
        <f t="shared" si="215"/>
        <v>Система электрического обогрева кровли и водостоков.</v>
      </c>
      <c r="H387" s="2"/>
      <c r="I387" s="2"/>
      <c r="J387" s="2"/>
      <c r="K387" s="2"/>
      <c r="L387" s="2"/>
      <c r="M387" s="2"/>
      <c r="N387" s="2"/>
      <c r="O387" s="2">
        <f t="shared" ref="O387:AT387" si="216">O395</f>
        <v>5235.3999999999996</v>
      </c>
      <c r="P387" s="2">
        <f t="shared" si="216"/>
        <v>90.32</v>
      </c>
      <c r="Q387" s="2">
        <f t="shared" si="216"/>
        <v>0</v>
      </c>
      <c r="R387" s="2">
        <f t="shared" si="216"/>
        <v>0</v>
      </c>
      <c r="S387" s="2">
        <f t="shared" si="216"/>
        <v>5145.08</v>
      </c>
      <c r="T387" s="2">
        <f t="shared" si="216"/>
        <v>0</v>
      </c>
      <c r="U387" s="2">
        <f t="shared" si="216"/>
        <v>7.0719999999999992</v>
      </c>
      <c r="V387" s="2">
        <f t="shared" si="216"/>
        <v>0</v>
      </c>
      <c r="W387" s="2">
        <f t="shared" si="216"/>
        <v>0</v>
      </c>
      <c r="X387" s="2">
        <f t="shared" si="216"/>
        <v>3601.56</v>
      </c>
      <c r="Y387" s="2">
        <f t="shared" si="216"/>
        <v>514.51</v>
      </c>
      <c r="Z387" s="2">
        <f t="shared" si="216"/>
        <v>0</v>
      </c>
      <c r="AA387" s="2">
        <f t="shared" si="216"/>
        <v>0</v>
      </c>
      <c r="AB387" s="2">
        <f t="shared" si="216"/>
        <v>5235.3999999999996</v>
      </c>
      <c r="AC387" s="2">
        <f t="shared" si="216"/>
        <v>90.32</v>
      </c>
      <c r="AD387" s="2">
        <f t="shared" si="216"/>
        <v>0</v>
      </c>
      <c r="AE387" s="2">
        <f t="shared" si="216"/>
        <v>0</v>
      </c>
      <c r="AF387" s="2">
        <f t="shared" si="216"/>
        <v>5145.08</v>
      </c>
      <c r="AG387" s="2">
        <f t="shared" si="216"/>
        <v>0</v>
      </c>
      <c r="AH387" s="2">
        <f t="shared" si="216"/>
        <v>7.0719999999999992</v>
      </c>
      <c r="AI387" s="2">
        <f t="shared" si="216"/>
        <v>0</v>
      </c>
      <c r="AJ387" s="2">
        <f t="shared" si="216"/>
        <v>0</v>
      </c>
      <c r="AK387" s="2">
        <f t="shared" si="216"/>
        <v>3601.56</v>
      </c>
      <c r="AL387" s="2">
        <f t="shared" si="216"/>
        <v>514.51</v>
      </c>
      <c r="AM387" s="2">
        <f t="shared" si="216"/>
        <v>0</v>
      </c>
      <c r="AN387" s="2">
        <f t="shared" si="216"/>
        <v>0</v>
      </c>
      <c r="AO387" s="2">
        <f t="shared" si="216"/>
        <v>0</v>
      </c>
      <c r="AP387" s="2">
        <f t="shared" si="216"/>
        <v>0</v>
      </c>
      <c r="AQ387" s="2">
        <f t="shared" si="216"/>
        <v>0</v>
      </c>
      <c r="AR387" s="2">
        <f t="shared" si="216"/>
        <v>9351.4699999999993</v>
      </c>
      <c r="AS387" s="2">
        <f t="shared" si="216"/>
        <v>0</v>
      </c>
      <c r="AT387" s="2">
        <f t="shared" si="216"/>
        <v>0</v>
      </c>
      <c r="AU387" s="2">
        <f t="shared" ref="AU387:BZ387" si="217">AU395</f>
        <v>9351.4699999999993</v>
      </c>
      <c r="AV387" s="2">
        <f t="shared" si="217"/>
        <v>90.32</v>
      </c>
      <c r="AW387" s="2">
        <f t="shared" si="217"/>
        <v>90.32</v>
      </c>
      <c r="AX387" s="2">
        <f t="shared" si="217"/>
        <v>0</v>
      </c>
      <c r="AY387" s="2">
        <f t="shared" si="217"/>
        <v>90.32</v>
      </c>
      <c r="AZ387" s="2">
        <f t="shared" si="217"/>
        <v>0</v>
      </c>
      <c r="BA387" s="2">
        <f t="shared" si="217"/>
        <v>0</v>
      </c>
      <c r="BB387" s="2">
        <f t="shared" si="217"/>
        <v>0</v>
      </c>
      <c r="BC387" s="2">
        <f t="shared" si="217"/>
        <v>0</v>
      </c>
      <c r="BD387" s="2">
        <f t="shared" si="217"/>
        <v>0</v>
      </c>
      <c r="BE387" s="2">
        <f t="shared" si="217"/>
        <v>0</v>
      </c>
      <c r="BF387" s="2">
        <f t="shared" si="217"/>
        <v>0</v>
      </c>
      <c r="BG387" s="2">
        <f t="shared" si="217"/>
        <v>0</v>
      </c>
      <c r="BH387" s="2">
        <f t="shared" si="217"/>
        <v>0</v>
      </c>
      <c r="BI387" s="2">
        <f t="shared" si="217"/>
        <v>0</v>
      </c>
      <c r="BJ387" s="2">
        <f t="shared" si="217"/>
        <v>0</v>
      </c>
      <c r="BK387" s="2">
        <f t="shared" si="217"/>
        <v>0</v>
      </c>
      <c r="BL387" s="2">
        <f t="shared" si="217"/>
        <v>0</v>
      </c>
      <c r="BM387" s="2">
        <f t="shared" si="217"/>
        <v>0</v>
      </c>
      <c r="BN387" s="2">
        <f t="shared" si="217"/>
        <v>0</v>
      </c>
      <c r="BO387" s="2">
        <f t="shared" si="217"/>
        <v>0</v>
      </c>
      <c r="BP387" s="2">
        <f t="shared" si="217"/>
        <v>0</v>
      </c>
      <c r="BQ387" s="2">
        <f t="shared" si="217"/>
        <v>0</v>
      </c>
      <c r="BR387" s="2">
        <f t="shared" si="217"/>
        <v>0</v>
      </c>
      <c r="BS387" s="2">
        <f t="shared" si="217"/>
        <v>0</v>
      </c>
      <c r="BT387" s="2">
        <f t="shared" si="217"/>
        <v>0</v>
      </c>
      <c r="BU387" s="2">
        <f t="shared" si="217"/>
        <v>0</v>
      </c>
      <c r="BV387" s="2">
        <f t="shared" si="217"/>
        <v>0</v>
      </c>
      <c r="BW387" s="2">
        <f t="shared" si="217"/>
        <v>0</v>
      </c>
      <c r="BX387" s="2">
        <f t="shared" si="217"/>
        <v>0</v>
      </c>
      <c r="BY387" s="2">
        <f t="shared" si="217"/>
        <v>0</v>
      </c>
      <c r="BZ387" s="2">
        <f t="shared" si="217"/>
        <v>0</v>
      </c>
      <c r="CA387" s="2">
        <f t="shared" ref="CA387:DF387" si="218">CA395</f>
        <v>9351.4699999999993</v>
      </c>
      <c r="CB387" s="2">
        <f t="shared" si="218"/>
        <v>0</v>
      </c>
      <c r="CC387" s="2">
        <f t="shared" si="218"/>
        <v>0</v>
      </c>
      <c r="CD387" s="2">
        <f t="shared" si="218"/>
        <v>9351.4699999999993</v>
      </c>
      <c r="CE387" s="2">
        <f t="shared" si="218"/>
        <v>90.32</v>
      </c>
      <c r="CF387" s="2">
        <f t="shared" si="218"/>
        <v>90.32</v>
      </c>
      <c r="CG387" s="2">
        <f t="shared" si="218"/>
        <v>0</v>
      </c>
      <c r="CH387" s="2">
        <f t="shared" si="218"/>
        <v>90.32</v>
      </c>
      <c r="CI387" s="2">
        <f t="shared" si="218"/>
        <v>0</v>
      </c>
      <c r="CJ387" s="2">
        <f t="shared" si="218"/>
        <v>0</v>
      </c>
      <c r="CK387" s="2">
        <f t="shared" si="218"/>
        <v>0</v>
      </c>
      <c r="CL387" s="2">
        <f t="shared" si="218"/>
        <v>0</v>
      </c>
      <c r="CM387" s="2">
        <f t="shared" si="218"/>
        <v>0</v>
      </c>
      <c r="CN387" s="2">
        <f t="shared" si="218"/>
        <v>0</v>
      </c>
      <c r="CO387" s="2">
        <f t="shared" si="218"/>
        <v>0</v>
      </c>
      <c r="CP387" s="2">
        <f t="shared" si="218"/>
        <v>0</v>
      </c>
      <c r="CQ387" s="2">
        <f t="shared" si="218"/>
        <v>0</v>
      </c>
      <c r="CR387" s="2">
        <f t="shared" si="218"/>
        <v>0</v>
      </c>
      <c r="CS387" s="2">
        <f t="shared" si="218"/>
        <v>0</v>
      </c>
      <c r="CT387" s="2">
        <f t="shared" si="218"/>
        <v>0</v>
      </c>
      <c r="CU387" s="2">
        <f t="shared" si="218"/>
        <v>0</v>
      </c>
      <c r="CV387" s="2">
        <f t="shared" si="218"/>
        <v>0</v>
      </c>
      <c r="CW387" s="2">
        <f t="shared" si="218"/>
        <v>0</v>
      </c>
      <c r="CX387" s="2">
        <f t="shared" si="218"/>
        <v>0</v>
      </c>
      <c r="CY387" s="2">
        <f t="shared" si="218"/>
        <v>0</v>
      </c>
      <c r="CZ387" s="2">
        <f t="shared" si="218"/>
        <v>0</v>
      </c>
      <c r="DA387" s="2">
        <f t="shared" si="218"/>
        <v>0</v>
      </c>
      <c r="DB387" s="2">
        <f t="shared" si="218"/>
        <v>0</v>
      </c>
      <c r="DC387" s="2">
        <f t="shared" si="218"/>
        <v>0</v>
      </c>
      <c r="DD387" s="2">
        <f t="shared" si="218"/>
        <v>0</v>
      </c>
      <c r="DE387" s="2">
        <f t="shared" si="218"/>
        <v>0</v>
      </c>
      <c r="DF387" s="2">
        <f t="shared" si="218"/>
        <v>0</v>
      </c>
      <c r="DG387" s="3">
        <f t="shared" ref="DG387:EL387" si="219">DG395</f>
        <v>0</v>
      </c>
      <c r="DH387" s="3">
        <f t="shared" si="219"/>
        <v>0</v>
      </c>
      <c r="DI387" s="3">
        <f t="shared" si="219"/>
        <v>0</v>
      </c>
      <c r="DJ387" s="3">
        <f t="shared" si="219"/>
        <v>0</v>
      </c>
      <c r="DK387" s="3">
        <f t="shared" si="219"/>
        <v>0</v>
      </c>
      <c r="DL387" s="3">
        <f t="shared" si="219"/>
        <v>0</v>
      </c>
      <c r="DM387" s="3">
        <f t="shared" si="219"/>
        <v>0</v>
      </c>
      <c r="DN387" s="3">
        <f t="shared" si="219"/>
        <v>0</v>
      </c>
      <c r="DO387" s="3">
        <f t="shared" si="219"/>
        <v>0</v>
      </c>
      <c r="DP387" s="3">
        <f t="shared" si="219"/>
        <v>0</v>
      </c>
      <c r="DQ387" s="3">
        <f t="shared" si="219"/>
        <v>0</v>
      </c>
      <c r="DR387" s="3">
        <f t="shared" si="219"/>
        <v>0</v>
      </c>
      <c r="DS387" s="3">
        <f t="shared" si="219"/>
        <v>0</v>
      </c>
      <c r="DT387" s="3">
        <f t="shared" si="219"/>
        <v>0</v>
      </c>
      <c r="DU387" s="3">
        <f t="shared" si="219"/>
        <v>0</v>
      </c>
      <c r="DV387" s="3">
        <f t="shared" si="219"/>
        <v>0</v>
      </c>
      <c r="DW387" s="3">
        <f t="shared" si="219"/>
        <v>0</v>
      </c>
      <c r="DX387" s="3">
        <f t="shared" si="219"/>
        <v>0</v>
      </c>
      <c r="DY387" s="3">
        <f t="shared" si="219"/>
        <v>0</v>
      </c>
      <c r="DZ387" s="3">
        <f t="shared" si="219"/>
        <v>0</v>
      </c>
      <c r="EA387" s="3">
        <f t="shared" si="219"/>
        <v>0</v>
      </c>
      <c r="EB387" s="3">
        <f t="shared" si="219"/>
        <v>0</v>
      </c>
      <c r="EC387" s="3">
        <f t="shared" si="219"/>
        <v>0</v>
      </c>
      <c r="ED387" s="3">
        <f t="shared" si="219"/>
        <v>0</v>
      </c>
      <c r="EE387" s="3">
        <f t="shared" si="219"/>
        <v>0</v>
      </c>
      <c r="EF387" s="3">
        <f t="shared" si="219"/>
        <v>0</v>
      </c>
      <c r="EG387" s="3">
        <f t="shared" si="219"/>
        <v>0</v>
      </c>
      <c r="EH387" s="3">
        <f t="shared" si="219"/>
        <v>0</v>
      </c>
      <c r="EI387" s="3">
        <f t="shared" si="219"/>
        <v>0</v>
      </c>
      <c r="EJ387" s="3">
        <f t="shared" si="219"/>
        <v>0</v>
      </c>
      <c r="EK387" s="3">
        <f t="shared" si="219"/>
        <v>0</v>
      </c>
      <c r="EL387" s="3">
        <f t="shared" si="219"/>
        <v>0</v>
      </c>
      <c r="EM387" s="3">
        <f t="shared" ref="EM387:FR387" si="220">EM395</f>
        <v>0</v>
      </c>
      <c r="EN387" s="3">
        <f t="shared" si="220"/>
        <v>0</v>
      </c>
      <c r="EO387" s="3">
        <f t="shared" si="220"/>
        <v>0</v>
      </c>
      <c r="EP387" s="3">
        <f t="shared" si="220"/>
        <v>0</v>
      </c>
      <c r="EQ387" s="3">
        <f t="shared" si="220"/>
        <v>0</v>
      </c>
      <c r="ER387" s="3">
        <f t="shared" si="220"/>
        <v>0</v>
      </c>
      <c r="ES387" s="3">
        <f t="shared" si="220"/>
        <v>0</v>
      </c>
      <c r="ET387" s="3">
        <f t="shared" si="220"/>
        <v>0</v>
      </c>
      <c r="EU387" s="3">
        <f t="shared" si="220"/>
        <v>0</v>
      </c>
      <c r="EV387" s="3">
        <f t="shared" si="220"/>
        <v>0</v>
      </c>
      <c r="EW387" s="3">
        <f t="shared" si="220"/>
        <v>0</v>
      </c>
      <c r="EX387" s="3">
        <f t="shared" si="220"/>
        <v>0</v>
      </c>
      <c r="EY387" s="3">
        <f t="shared" si="220"/>
        <v>0</v>
      </c>
      <c r="EZ387" s="3">
        <f t="shared" si="220"/>
        <v>0</v>
      </c>
      <c r="FA387" s="3">
        <f t="shared" si="220"/>
        <v>0</v>
      </c>
      <c r="FB387" s="3">
        <f t="shared" si="220"/>
        <v>0</v>
      </c>
      <c r="FC387" s="3">
        <f t="shared" si="220"/>
        <v>0</v>
      </c>
      <c r="FD387" s="3">
        <f t="shared" si="220"/>
        <v>0</v>
      </c>
      <c r="FE387" s="3">
        <f t="shared" si="220"/>
        <v>0</v>
      </c>
      <c r="FF387" s="3">
        <f t="shared" si="220"/>
        <v>0</v>
      </c>
      <c r="FG387" s="3">
        <f t="shared" si="220"/>
        <v>0</v>
      </c>
      <c r="FH387" s="3">
        <f t="shared" si="220"/>
        <v>0</v>
      </c>
      <c r="FI387" s="3">
        <f t="shared" si="220"/>
        <v>0</v>
      </c>
      <c r="FJ387" s="3">
        <f t="shared" si="220"/>
        <v>0</v>
      </c>
      <c r="FK387" s="3">
        <f t="shared" si="220"/>
        <v>0</v>
      </c>
      <c r="FL387" s="3">
        <f t="shared" si="220"/>
        <v>0</v>
      </c>
      <c r="FM387" s="3">
        <f t="shared" si="220"/>
        <v>0</v>
      </c>
      <c r="FN387" s="3">
        <f t="shared" si="220"/>
        <v>0</v>
      </c>
      <c r="FO387" s="3">
        <f t="shared" si="220"/>
        <v>0</v>
      </c>
      <c r="FP387" s="3">
        <f t="shared" si="220"/>
        <v>0</v>
      </c>
      <c r="FQ387" s="3">
        <f t="shared" si="220"/>
        <v>0</v>
      </c>
      <c r="FR387" s="3">
        <f t="shared" si="220"/>
        <v>0</v>
      </c>
      <c r="FS387" s="3">
        <f t="shared" ref="FS387:GX387" si="221">FS395</f>
        <v>0</v>
      </c>
      <c r="FT387" s="3">
        <f t="shared" si="221"/>
        <v>0</v>
      </c>
      <c r="FU387" s="3">
        <f t="shared" si="221"/>
        <v>0</v>
      </c>
      <c r="FV387" s="3">
        <f t="shared" si="221"/>
        <v>0</v>
      </c>
      <c r="FW387" s="3">
        <f t="shared" si="221"/>
        <v>0</v>
      </c>
      <c r="FX387" s="3">
        <f t="shared" si="221"/>
        <v>0</v>
      </c>
      <c r="FY387" s="3">
        <f t="shared" si="221"/>
        <v>0</v>
      </c>
      <c r="FZ387" s="3">
        <f t="shared" si="221"/>
        <v>0</v>
      </c>
      <c r="GA387" s="3">
        <f t="shared" si="221"/>
        <v>0</v>
      </c>
      <c r="GB387" s="3">
        <f t="shared" si="221"/>
        <v>0</v>
      </c>
      <c r="GC387" s="3">
        <f t="shared" si="221"/>
        <v>0</v>
      </c>
      <c r="GD387" s="3">
        <f t="shared" si="221"/>
        <v>0</v>
      </c>
      <c r="GE387" s="3">
        <f t="shared" si="221"/>
        <v>0</v>
      </c>
      <c r="GF387" s="3">
        <f t="shared" si="221"/>
        <v>0</v>
      </c>
      <c r="GG387" s="3">
        <f t="shared" si="221"/>
        <v>0</v>
      </c>
      <c r="GH387" s="3">
        <f t="shared" si="221"/>
        <v>0</v>
      </c>
      <c r="GI387" s="3">
        <f t="shared" si="221"/>
        <v>0</v>
      </c>
      <c r="GJ387" s="3">
        <f t="shared" si="221"/>
        <v>0</v>
      </c>
      <c r="GK387" s="3">
        <f t="shared" si="221"/>
        <v>0</v>
      </c>
      <c r="GL387" s="3">
        <f t="shared" si="221"/>
        <v>0</v>
      </c>
      <c r="GM387" s="3">
        <f t="shared" si="221"/>
        <v>0</v>
      </c>
      <c r="GN387" s="3">
        <f t="shared" si="221"/>
        <v>0</v>
      </c>
      <c r="GO387" s="3">
        <f t="shared" si="221"/>
        <v>0</v>
      </c>
      <c r="GP387" s="3">
        <f t="shared" si="221"/>
        <v>0</v>
      </c>
      <c r="GQ387" s="3">
        <f t="shared" si="221"/>
        <v>0</v>
      </c>
      <c r="GR387" s="3">
        <f t="shared" si="221"/>
        <v>0</v>
      </c>
      <c r="GS387" s="3">
        <f t="shared" si="221"/>
        <v>0</v>
      </c>
      <c r="GT387" s="3">
        <f t="shared" si="221"/>
        <v>0</v>
      </c>
      <c r="GU387" s="3">
        <f t="shared" si="221"/>
        <v>0</v>
      </c>
      <c r="GV387" s="3">
        <f t="shared" si="221"/>
        <v>0</v>
      </c>
      <c r="GW387" s="3">
        <f t="shared" si="221"/>
        <v>0</v>
      </c>
      <c r="GX387" s="3">
        <f t="shared" si="221"/>
        <v>0</v>
      </c>
    </row>
    <row r="389" spans="1:245" x14ac:dyDescent="0.2">
      <c r="A389">
        <v>17</v>
      </c>
      <c r="B389">
        <v>1</v>
      </c>
      <c r="D389">
        <f>ROW(EtalonRes!A122)</f>
        <v>122</v>
      </c>
      <c r="E389" t="s">
        <v>244</v>
      </c>
      <c r="F389" t="s">
        <v>237</v>
      </c>
      <c r="G389" t="s">
        <v>238</v>
      </c>
      <c r="H389" t="s">
        <v>132</v>
      </c>
      <c r="I389">
        <f>ROUND(35*0.2*0.1/100,9)</f>
        <v>7.0000000000000001E-3</v>
      </c>
      <c r="J389">
        <v>0</v>
      </c>
      <c r="K389">
        <f>ROUND(35*0.2*0.1/100,9)</f>
        <v>7.0000000000000001E-3</v>
      </c>
      <c r="O389">
        <f>ROUND(CP389,2)</f>
        <v>37.630000000000003</v>
      </c>
      <c r="P389">
        <f>ROUND(CQ389*I389,2)</f>
        <v>0.16</v>
      </c>
      <c r="Q389">
        <f>ROUND(CR389*I389,2)</f>
        <v>0</v>
      </c>
      <c r="R389">
        <f>ROUND(CS389*I389,2)</f>
        <v>0</v>
      </c>
      <c r="S389">
        <f>ROUND(CT389*I389,2)</f>
        <v>37.47</v>
      </c>
      <c r="T389">
        <f>ROUND(CU389*I389,2)</f>
        <v>0</v>
      </c>
      <c r="U389">
        <f>CV389*I389</f>
        <v>7.0000000000000007E-2</v>
      </c>
      <c r="V389">
        <f>CW389*I389</f>
        <v>0</v>
      </c>
      <c r="W389">
        <f>ROUND(CX389*I389,2)</f>
        <v>0</v>
      </c>
      <c r="X389">
        <f t="shared" ref="X389:Y393" si="222">ROUND(CY389,2)</f>
        <v>26.23</v>
      </c>
      <c r="Y389">
        <f t="shared" si="222"/>
        <v>3.75</v>
      </c>
      <c r="AA389">
        <v>1472364219</v>
      </c>
      <c r="AB389">
        <f>ROUND((AC389+AD389+AF389),6)</f>
        <v>5375.66</v>
      </c>
      <c r="AC389">
        <f>ROUND((ES389),6)</f>
        <v>22.51</v>
      </c>
      <c r="AD389">
        <f>ROUND((((ET389)-(EU389))+AE389),6)</f>
        <v>0</v>
      </c>
      <c r="AE389">
        <f>ROUND((EU389),6)</f>
        <v>0</v>
      </c>
      <c r="AF389">
        <f>ROUND((EV389),6)</f>
        <v>5353.15</v>
      </c>
      <c r="AG389">
        <f>ROUND((AP389),6)</f>
        <v>0</v>
      </c>
      <c r="AH389">
        <f>(EW389)</f>
        <v>10</v>
      </c>
      <c r="AI389">
        <f>(EX389)</f>
        <v>0</v>
      </c>
      <c r="AJ389">
        <f>(AS389)</f>
        <v>0</v>
      </c>
      <c r="AK389">
        <v>5375.66</v>
      </c>
      <c r="AL389">
        <v>22.51</v>
      </c>
      <c r="AM389">
        <v>0</v>
      </c>
      <c r="AN389">
        <v>0</v>
      </c>
      <c r="AO389">
        <v>5353.15</v>
      </c>
      <c r="AP389">
        <v>0</v>
      </c>
      <c r="AQ389">
        <v>10</v>
      </c>
      <c r="AR389">
        <v>0</v>
      </c>
      <c r="AS389">
        <v>0</v>
      </c>
      <c r="AT389">
        <v>70</v>
      </c>
      <c r="AU389">
        <v>10</v>
      </c>
      <c r="AV389">
        <v>1</v>
      </c>
      <c r="AW389">
        <v>1</v>
      </c>
      <c r="AZ389">
        <v>1</v>
      </c>
      <c r="BA389">
        <v>1</v>
      </c>
      <c r="BB389">
        <v>1</v>
      </c>
      <c r="BC389">
        <v>1</v>
      </c>
      <c r="BD389" t="s">
        <v>3</v>
      </c>
      <c r="BE389" t="s">
        <v>3</v>
      </c>
      <c r="BF389" t="s">
        <v>3</v>
      </c>
      <c r="BG389" t="s">
        <v>3</v>
      </c>
      <c r="BH389">
        <v>0</v>
      </c>
      <c r="BI389">
        <v>4</v>
      </c>
      <c r="BJ389" t="s">
        <v>239</v>
      </c>
      <c r="BM389">
        <v>0</v>
      </c>
      <c r="BN389">
        <v>0</v>
      </c>
      <c r="BO389" t="s">
        <v>3</v>
      </c>
      <c r="BP389">
        <v>0</v>
      </c>
      <c r="BQ389">
        <v>1</v>
      </c>
      <c r="BR389">
        <v>0</v>
      </c>
      <c r="BS389">
        <v>1</v>
      </c>
      <c r="BT389">
        <v>1</v>
      </c>
      <c r="BU389">
        <v>1</v>
      </c>
      <c r="BV389">
        <v>1</v>
      </c>
      <c r="BW389">
        <v>1</v>
      </c>
      <c r="BX389">
        <v>1</v>
      </c>
      <c r="BY389" t="s">
        <v>3</v>
      </c>
      <c r="BZ389">
        <v>70</v>
      </c>
      <c r="CA389">
        <v>10</v>
      </c>
      <c r="CB389" t="s">
        <v>3</v>
      </c>
      <c r="CE389">
        <v>0</v>
      </c>
      <c r="CF389">
        <v>0</v>
      </c>
      <c r="CG389">
        <v>0</v>
      </c>
      <c r="CM389">
        <v>0</v>
      </c>
      <c r="CN389" t="s">
        <v>3</v>
      </c>
      <c r="CO389">
        <v>0</v>
      </c>
      <c r="CP389">
        <f>(P389+Q389+S389)</f>
        <v>37.629999999999995</v>
      </c>
      <c r="CQ389">
        <f>(AC389*BC389*AW389)</f>
        <v>22.51</v>
      </c>
      <c r="CR389">
        <f>((((ET389)*BB389-(EU389)*BS389)+AE389*BS389)*AV389)</f>
        <v>0</v>
      </c>
      <c r="CS389">
        <f>(AE389*BS389*AV389)</f>
        <v>0</v>
      </c>
      <c r="CT389">
        <f>(AF389*BA389*AV389)</f>
        <v>5353.15</v>
      </c>
      <c r="CU389">
        <f>AG389</f>
        <v>0</v>
      </c>
      <c r="CV389">
        <f>(AH389*AV389)</f>
        <v>10</v>
      </c>
      <c r="CW389">
        <f t="shared" ref="CW389:CX393" si="223">AI389</f>
        <v>0</v>
      </c>
      <c r="CX389">
        <f t="shared" si="223"/>
        <v>0</v>
      </c>
      <c r="CY389">
        <f>((S389*BZ389)/100)</f>
        <v>26.228999999999999</v>
      </c>
      <c r="CZ389">
        <f>((S389*CA389)/100)</f>
        <v>3.7469999999999999</v>
      </c>
      <c r="DC389" t="s">
        <v>3</v>
      </c>
      <c r="DD389" t="s">
        <v>3</v>
      </c>
      <c r="DE389" t="s">
        <v>3</v>
      </c>
      <c r="DF389" t="s">
        <v>3</v>
      </c>
      <c r="DG389" t="s">
        <v>3</v>
      </c>
      <c r="DH389" t="s">
        <v>3</v>
      </c>
      <c r="DI389" t="s">
        <v>3</v>
      </c>
      <c r="DJ389" t="s">
        <v>3</v>
      </c>
      <c r="DK389" t="s">
        <v>3</v>
      </c>
      <c r="DL389" t="s">
        <v>3</v>
      </c>
      <c r="DM389" t="s">
        <v>3</v>
      </c>
      <c r="DN389">
        <v>0</v>
      </c>
      <c r="DO389">
        <v>0</v>
      </c>
      <c r="DP389">
        <v>1</v>
      </c>
      <c r="DQ389">
        <v>1</v>
      </c>
      <c r="DU389">
        <v>1003</v>
      </c>
      <c r="DV389" t="s">
        <v>132</v>
      </c>
      <c r="DW389" t="s">
        <v>132</v>
      </c>
      <c r="DX389">
        <v>100</v>
      </c>
      <c r="DZ389" t="s">
        <v>3</v>
      </c>
      <c r="EA389" t="s">
        <v>3</v>
      </c>
      <c r="EB389" t="s">
        <v>3</v>
      </c>
      <c r="EC389" t="s">
        <v>3</v>
      </c>
      <c r="EE389">
        <v>1441815344</v>
      </c>
      <c r="EF389">
        <v>1</v>
      </c>
      <c r="EG389" t="s">
        <v>20</v>
      </c>
      <c r="EH389">
        <v>0</v>
      </c>
      <c r="EI389" t="s">
        <v>3</v>
      </c>
      <c r="EJ389">
        <v>4</v>
      </c>
      <c r="EK389">
        <v>0</v>
      </c>
      <c r="EL389" t="s">
        <v>21</v>
      </c>
      <c r="EM389" t="s">
        <v>22</v>
      </c>
      <c r="EO389" t="s">
        <v>3</v>
      </c>
      <c r="EQ389">
        <v>0</v>
      </c>
      <c r="ER389">
        <v>5375.66</v>
      </c>
      <c r="ES389">
        <v>22.51</v>
      </c>
      <c r="ET389">
        <v>0</v>
      </c>
      <c r="EU389">
        <v>0</v>
      </c>
      <c r="EV389">
        <v>5353.15</v>
      </c>
      <c r="EW389">
        <v>10</v>
      </c>
      <c r="EX389">
        <v>0</v>
      </c>
      <c r="EY389">
        <v>0</v>
      </c>
      <c r="FQ389">
        <v>0</v>
      </c>
      <c r="FR389">
        <f>ROUND(IF(BI389=3,GM389,0),2)</f>
        <v>0</v>
      </c>
      <c r="FS389">
        <v>0</v>
      </c>
      <c r="FX389">
        <v>70</v>
      </c>
      <c r="FY389">
        <v>10</v>
      </c>
      <c r="GA389" t="s">
        <v>3</v>
      </c>
      <c r="GD389">
        <v>0</v>
      </c>
      <c r="GF389">
        <v>409781007</v>
      </c>
      <c r="GG389">
        <v>2</v>
      </c>
      <c r="GH389">
        <v>1</v>
      </c>
      <c r="GI389">
        <v>-2</v>
      </c>
      <c r="GJ389">
        <v>0</v>
      </c>
      <c r="GK389">
        <f>ROUND(R389*(R12)/100,2)</f>
        <v>0</v>
      </c>
      <c r="GL389">
        <f>ROUND(IF(AND(BH389=3,BI389=3,FS389&lt;&gt;0),P389,0),2)</f>
        <v>0</v>
      </c>
      <c r="GM389">
        <f>ROUND(O389+X389+Y389+GK389,2)+GX389</f>
        <v>67.61</v>
      </c>
      <c r="GN389">
        <f>IF(OR(BI389=0,BI389=1),GM389-GX389,0)</f>
        <v>0</v>
      </c>
      <c r="GO389">
        <f>IF(BI389=2,GM389-GX389,0)</f>
        <v>0</v>
      </c>
      <c r="GP389">
        <f>IF(BI389=4,GM389-GX389,0)</f>
        <v>67.61</v>
      </c>
      <c r="GR389">
        <v>0</v>
      </c>
      <c r="GS389">
        <v>3</v>
      </c>
      <c r="GT389">
        <v>0</v>
      </c>
      <c r="GU389" t="s">
        <v>3</v>
      </c>
      <c r="GV389">
        <f>ROUND((GT389),6)</f>
        <v>0</v>
      </c>
      <c r="GW389">
        <v>1</v>
      </c>
      <c r="GX389">
        <f>ROUND(HC389*I389,2)</f>
        <v>0</v>
      </c>
      <c r="HA389">
        <v>0</v>
      </c>
      <c r="HB389">
        <v>0</v>
      </c>
      <c r="HC389">
        <f>GV389*GW389</f>
        <v>0</v>
      </c>
      <c r="HE389" t="s">
        <v>3</v>
      </c>
      <c r="HF389" t="s">
        <v>3</v>
      </c>
      <c r="HM389" t="s">
        <v>3</v>
      </c>
      <c r="HN389" t="s">
        <v>3</v>
      </c>
      <c r="HO389" t="s">
        <v>3</v>
      </c>
      <c r="HP389" t="s">
        <v>3</v>
      </c>
      <c r="HQ389" t="s">
        <v>3</v>
      </c>
      <c r="IK389">
        <v>0</v>
      </c>
    </row>
    <row r="390" spans="1:245" x14ac:dyDescent="0.2">
      <c r="A390">
        <v>17</v>
      </c>
      <c r="B390">
        <v>1</v>
      </c>
      <c r="D390">
        <f>ROW(EtalonRes!A123)</f>
        <v>123</v>
      </c>
      <c r="E390" t="s">
        <v>3</v>
      </c>
      <c r="F390" t="s">
        <v>240</v>
      </c>
      <c r="G390" t="s">
        <v>241</v>
      </c>
      <c r="H390" t="s">
        <v>132</v>
      </c>
      <c r="I390">
        <f>ROUND(35*0.1/100,9)</f>
        <v>3.5000000000000003E-2</v>
      </c>
      <c r="J390">
        <v>0</v>
      </c>
      <c r="K390">
        <f>ROUND(35*0.1/100,9)</f>
        <v>3.5000000000000003E-2</v>
      </c>
      <c r="O390">
        <f>ROUND(CP390,2)</f>
        <v>6.18</v>
      </c>
      <c r="P390">
        <f>ROUND(CQ390*I390,2)</f>
        <v>0</v>
      </c>
      <c r="Q390">
        <f>ROUND(CR390*I390,2)</f>
        <v>0</v>
      </c>
      <c r="R390">
        <f>ROUND(CS390*I390,2)</f>
        <v>0</v>
      </c>
      <c r="S390">
        <f>ROUND(CT390*I390,2)</f>
        <v>6.18</v>
      </c>
      <c r="T390">
        <f>ROUND(CU390*I390,2)</f>
        <v>0</v>
      </c>
      <c r="U390">
        <f>CV390*I390</f>
        <v>1.1550000000000001E-2</v>
      </c>
      <c r="V390">
        <f>CW390*I390</f>
        <v>0</v>
      </c>
      <c r="W390">
        <f>ROUND(CX390*I390,2)</f>
        <v>0</v>
      </c>
      <c r="X390">
        <f t="shared" si="222"/>
        <v>4.33</v>
      </c>
      <c r="Y390">
        <f t="shared" si="222"/>
        <v>0.62</v>
      </c>
      <c r="AA390">
        <v>-1</v>
      </c>
      <c r="AB390">
        <f>ROUND((AC390+AD390+AF390),6)</f>
        <v>176.66</v>
      </c>
      <c r="AC390">
        <f>ROUND((ES390),6)</f>
        <v>0</v>
      </c>
      <c r="AD390">
        <f>ROUND((((ET390)-(EU390))+AE390),6)</f>
        <v>0</v>
      </c>
      <c r="AE390">
        <f>ROUND((EU390),6)</f>
        <v>0</v>
      </c>
      <c r="AF390">
        <f>ROUND((EV390),6)</f>
        <v>176.66</v>
      </c>
      <c r="AG390">
        <f>ROUND((AP390),6)</f>
        <v>0</v>
      </c>
      <c r="AH390">
        <f>(EW390)</f>
        <v>0.33</v>
      </c>
      <c r="AI390">
        <f>(EX390)</f>
        <v>0</v>
      </c>
      <c r="AJ390">
        <f>(AS390)</f>
        <v>0</v>
      </c>
      <c r="AK390">
        <v>176.66</v>
      </c>
      <c r="AL390">
        <v>0</v>
      </c>
      <c r="AM390">
        <v>0</v>
      </c>
      <c r="AN390">
        <v>0</v>
      </c>
      <c r="AO390">
        <v>176.66</v>
      </c>
      <c r="AP390">
        <v>0</v>
      </c>
      <c r="AQ390">
        <v>0.33</v>
      </c>
      <c r="AR390">
        <v>0</v>
      </c>
      <c r="AS390">
        <v>0</v>
      </c>
      <c r="AT390">
        <v>70</v>
      </c>
      <c r="AU390">
        <v>10</v>
      </c>
      <c r="AV390">
        <v>1</v>
      </c>
      <c r="AW390">
        <v>1</v>
      </c>
      <c r="AZ390">
        <v>1</v>
      </c>
      <c r="BA390">
        <v>1</v>
      </c>
      <c r="BB390">
        <v>1</v>
      </c>
      <c r="BC390">
        <v>1</v>
      </c>
      <c r="BD390" t="s">
        <v>3</v>
      </c>
      <c r="BE390" t="s">
        <v>3</v>
      </c>
      <c r="BF390" t="s">
        <v>3</v>
      </c>
      <c r="BG390" t="s">
        <v>3</v>
      </c>
      <c r="BH390">
        <v>0</v>
      </c>
      <c r="BI390">
        <v>4</v>
      </c>
      <c r="BJ390" t="s">
        <v>242</v>
      </c>
      <c r="BM390">
        <v>0</v>
      </c>
      <c r="BN390">
        <v>0</v>
      </c>
      <c r="BO390" t="s">
        <v>3</v>
      </c>
      <c r="BP390">
        <v>0</v>
      </c>
      <c r="BQ390">
        <v>1</v>
      </c>
      <c r="BR390">
        <v>0</v>
      </c>
      <c r="BS390">
        <v>1</v>
      </c>
      <c r="BT390">
        <v>1</v>
      </c>
      <c r="BU390">
        <v>1</v>
      </c>
      <c r="BV390">
        <v>1</v>
      </c>
      <c r="BW390">
        <v>1</v>
      </c>
      <c r="BX390">
        <v>1</v>
      </c>
      <c r="BY390" t="s">
        <v>3</v>
      </c>
      <c r="BZ390">
        <v>70</v>
      </c>
      <c r="CA390">
        <v>10</v>
      </c>
      <c r="CB390" t="s">
        <v>3</v>
      </c>
      <c r="CE390">
        <v>0</v>
      </c>
      <c r="CF390">
        <v>0</v>
      </c>
      <c r="CG390">
        <v>0</v>
      </c>
      <c r="CM390">
        <v>0</v>
      </c>
      <c r="CN390" t="s">
        <v>3</v>
      </c>
      <c r="CO390">
        <v>0</v>
      </c>
      <c r="CP390">
        <f>(P390+Q390+S390)</f>
        <v>6.18</v>
      </c>
      <c r="CQ390">
        <f>(AC390*BC390*AW390)</f>
        <v>0</v>
      </c>
      <c r="CR390">
        <f>((((ET390)*BB390-(EU390)*BS390)+AE390*BS390)*AV390)</f>
        <v>0</v>
      </c>
      <c r="CS390">
        <f>(AE390*BS390*AV390)</f>
        <v>0</v>
      </c>
      <c r="CT390">
        <f>(AF390*BA390*AV390)</f>
        <v>176.66</v>
      </c>
      <c r="CU390">
        <f>AG390</f>
        <v>0</v>
      </c>
      <c r="CV390">
        <f>(AH390*AV390)</f>
        <v>0.33</v>
      </c>
      <c r="CW390">
        <f t="shared" si="223"/>
        <v>0</v>
      </c>
      <c r="CX390">
        <f t="shared" si="223"/>
        <v>0</v>
      </c>
      <c r="CY390">
        <f>((S390*BZ390)/100)</f>
        <v>4.3259999999999996</v>
      </c>
      <c r="CZ390">
        <f>((S390*CA390)/100)</f>
        <v>0.61799999999999999</v>
      </c>
      <c r="DC390" t="s">
        <v>3</v>
      </c>
      <c r="DD390" t="s">
        <v>3</v>
      </c>
      <c r="DE390" t="s">
        <v>3</v>
      </c>
      <c r="DF390" t="s">
        <v>3</v>
      </c>
      <c r="DG390" t="s">
        <v>3</v>
      </c>
      <c r="DH390" t="s">
        <v>3</v>
      </c>
      <c r="DI390" t="s">
        <v>3</v>
      </c>
      <c r="DJ390" t="s">
        <v>3</v>
      </c>
      <c r="DK390" t="s">
        <v>3</v>
      </c>
      <c r="DL390" t="s">
        <v>3</v>
      </c>
      <c r="DM390" t="s">
        <v>3</v>
      </c>
      <c r="DN390">
        <v>0</v>
      </c>
      <c r="DO390">
        <v>0</v>
      </c>
      <c r="DP390">
        <v>1</v>
      </c>
      <c r="DQ390">
        <v>1</v>
      </c>
      <c r="DU390">
        <v>1003</v>
      </c>
      <c r="DV390" t="s">
        <v>132</v>
      </c>
      <c r="DW390" t="s">
        <v>132</v>
      </c>
      <c r="DX390">
        <v>100</v>
      </c>
      <c r="DZ390" t="s">
        <v>3</v>
      </c>
      <c r="EA390" t="s">
        <v>3</v>
      </c>
      <c r="EB390" t="s">
        <v>3</v>
      </c>
      <c r="EC390" t="s">
        <v>3</v>
      </c>
      <c r="EE390">
        <v>1441815344</v>
      </c>
      <c r="EF390">
        <v>1</v>
      </c>
      <c r="EG390" t="s">
        <v>20</v>
      </c>
      <c r="EH390">
        <v>0</v>
      </c>
      <c r="EI390" t="s">
        <v>3</v>
      </c>
      <c r="EJ390">
        <v>4</v>
      </c>
      <c r="EK390">
        <v>0</v>
      </c>
      <c r="EL390" t="s">
        <v>21</v>
      </c>
      <c r="EM390" t="s">
        <v>22</v>
      </c>
      <c r="EO390" t="s">
        <v>3</v>
      </c>
      <c r="EQ390">
        <v>1024</v>
      </c>
      <c r="ER390">
        <v>176.66</v>
      </c>
      <c r="ES390">
        <v>0</v>
      </c>
      <c r="ET390">
        <v>0</v>
      </c>
      <c r="EU390">
        <v>0</v>
      </c>
      <c r="EV390">
        <v>176.66</v>
      </c>
      <c r="EW390">
        <v>0.33</v>
      </c>
      <c r="EX390">
        <v>0</v>
      </c>
      <c r="EY390">
        <v>0</v>
      </c>
      <c r="FQ390">
        <v>0</v>
      </c>
      <c r="FR390">
        <f>ROUND(IF(BI390=3,GM390,0),2)</f>
        <v>0</v>
      </c>
      <c r="FS390">
        <v>0</v>
      </c>
      <c r="FX390">
        <v>70</v>
      </c>
      <c r="FY390">
        <v>10</v>
      </c>
      <c r="GA390" t="s">
        <v>3</v>
      </c>
      <c r="GD390">
        <v>0</v>
      </c>
      <c r="GF390">
        <v>-89122687</v>
      </c>
      <c r="GG390">
        <v>2</v>
      </c>
      <c r="GH390">
        <v>1</v>
      </c>
      <c r="GI390">
        <v>-2</v>
      </c>
      <c r="GJ390">
        <v>0</v>
      </c>
      <c r="GK390">
        <f>ROUND(R390*(R12)/100,2)</f>
        <v>0</v>
      </c>
      <c r="GL390">
        <f>ROUND(IF(AND(BH390=3,BI390=3,FS390&lt;&gt;0),P390,0),2)</f>
        <v>0</v>
      </c>
      <c r="GM390">
        <f>ROUND(O390+X390+Y390+GK390,2)+GX390</f>
        <v>11.13</v>
      </c>
      <c r="GN390">
        <f>IF(OR(BI390=0,BI390=1),GM390-GX390,0)</f>
        <v>0</v>
      </c>
      <c r="GO390">
        <f>IF(BI390=2,GM390-GX390,0)</f>
        <v>0</v>
      </c>
      <c r="GP390">
        <f>IF(BI390=4,GM390-GX390,0)</f>
        <v>11.13</v>
      </c>
      <c r="GR390">
        <v>0</v>
      </c>
      <c r="GS390">
        <v>3</v>
      </c>
      <c r="GT390">
        <v>0</v>
      </c>
      <c r="GU390" t="s">
        <v>3</v>
      </c>
      <c r="GV390">
        <f>ROUND((GT390),6)</f>
        <v>0</v>
      </c>
      <c r="GW390">
        <v>1</v>
      </c>
      <c r="GX390">
        <f>ROUND(HC390*I390,2)</f>
        <v>0</v>
      </c>
      <c r="HA390">
        <v>0</v>
      </c>
      <c r="HB390">
        <v>0</v>
      </c>
      <c r="HC390">
        <f>GV390*GW390</f>
        <v>0</v>
      </c>
      <c r="HE390" t="s">
        <v>3</v>
      </c>
      <c r="HF390" t="s">
        <v>3</v>
      </c>
      <c r="HM390" t="s">
        <v>3</v>
      </c>
      <c r="HN390" t="s">
        <v>3</v>
      </c>
      <c r="HO390" t="s">
        <v>3</v>
      </c>
      <c r="HP390" t="s">
        <v>3</v>
      </c>
      <c r="HQ390" t="s">
        <v>3</v>
      </c>
      <c r="IK390">
        <v>0</v>
      </c>
    </row>
    <row r="391" spans="1:245" x14ac:dyDescent="0.2">
      <c r="A391">
        <v>17</v>
      </c>
      <c r="B391">
        <v>1</v>
      </c>
      <c r="D391">
        <f>ROW(EtalonRes!A124)</f>
        <v>124</v>
      </c>
      <c r="E391" t="s">
        <v>245</v>
      </c>
      <c r="F391" t="s">
        <v>246</v>
      </c>
      <c r="G391" t="s">
        <v>247</v>
      </c>
      <c r="H391" t="s">
        <v>35</v>
      </c>
      <c r="I391">
        <v>2</v>
      </c>
      <c r="J391">
        <v>0</v>
      </c>
      <c r="K391">
        <v>2</v>
      </c>
      <c r="O391">
        <f>ROUND(CP391,2)</f>
        <v>2025.36</v>
      </c>
      <c r="P391">
        <f>ROUND(CQ391*I391,2)</f>
        <v>0</v>
      </c>
      <c r="Q391">
        <f>ROUND(CR391*I391,2)</f>
        <v>0</v>
      </c>
      <c r="R391">
        <f>ROUND(CS391*I391,2)</f>
        <v>0</v>
      </c>
      <c r="S391">
        <f>ROUND(CT391*I391,2)</f>
        <v>2025.36</v>
      </c>
      <c r="T391">
        <f>ROUND(CU391*I391,2)</f>
        <v>0</v>
      </c>
      <c r="U391">
        <f>CV391*I391</f>
        <v>3.28</v>
      </c>
      <c r="V391">
        <f>CW391*I391</f>
        <v>0</v>
      </c>
      <c r="W391">
        <f>ROUND(CX391*I391,2)</f>
        <v>0</v>
      </c>
      <c r="X391">
        <f t="shared" si="222"/>
        <v>1417.75</v>
      </c>
      <c r="Y391">
        <f t="shared" si="222"/>
        <v>202.54</v>
      </c>
      <c r="AA391">
        <v>1472364219</v>
      </c>
      <c r="AB391">
        <f>ROUND((AC391+AD391+AF391),6)</f>
        <v>1012.68</v>
      </c>
      <c r="AC391">
        <f>ROUND(((ES391*2)),6)</f>
        <v>0</v>
      </c>
      <c r="AD391">
        <f>ROUND(((((ET391*2))-((EU391*2)))+AE391),6)</f>
        <v>0</v>
      </c>
      <c r="AE391">
        <f>ROUND(((EU391*2)),6)</f>
        <v>0</v>
      </c>
      <c r="AF391">
        <f>ROUND(((EV391*2)),6)</f>
        <v>1012.68</v>
      </c>
      <c r="AG391">
        <f>ROUND((AP391),6)</f>
        <v>0</v>
      </c>
      <c r="AH391">
        <f>((EW391*2))</f>
        <v>1.64</v>
      </c>
      <c r="AI391">
        <f>((EX391*2))</f>
        <v>0</v>
      </c>
      <c r="AJ391">
        <f>(AS391)</f>
        <v>0</v>
      </c>
      <c r="AK391">
        <v>506.34</v>
      </c>
      <c r="AL391">
        <v>0</v>
      </c>
      <c r="AM391">
        <v>0</v>
      </c>
      <c r="AN391">
        <v>0</v>
      </c>
      <c r="AO391">
        <v>506.34</v>
      </c>
      <c r="AP391">
        <v>0</v>
      </c>
      <c r="AQ391">
        <v>0.82</v>
      </c>
      <c r="AR391">
        <v>0</v>
      </c>
      <c r="AS391">
        <v>0</v>
      </c>
      <c r="AT391">
        <v>70</v>
      </c>
      <c r="AU391">
        <v>10</v>
      </c>
      <c r="AV391">
        <v>1</v>
      </c>
      <c r="AW391">
        <v>1</v>
      </c>
      <c r="AZ391">
        <v>1</v>
      </c>
      <c r="BA391">
        <v>1</v>
      </c>
      <c r="BB391">
        <v>1</v>
      </c>
      <c r="BC391">
        <v>1</v>
      </c>
      <c r="BD391" t="s">
        <v>3</v>
      </c>
      <c r="BE391" t="s">
        <v>3</v>
      </c>
      <c r="BF391" t="s">
        <v>3</v>
      </c>
      <c r="BG391" t="s">
        <v>3</v>
      </c>
      <c r="BH391">
        <v>0</v>
      </c>
      <c r="BI391">
        <v>4</v>
      </c>
      <c r="BJ391" t="s">
        <v>248</v>
      </c>
      <c r="BM391">
        <v>0</v>
      </c>
      <c r="BN391">
        <v>0</v>
      </c>
      <c r="BO391" t="s">
        <v>3</v>
      </c>
      <c r="BP391">
        <v>0</v>
      </c>
      <c r="BQ391">
        <v>1</v>
      </c>
      <c r="BR391">
        <v>0</v>
      </c>
      <c r="BS391">
        <v>1</v>
      </c>
      <c r="BT391">
        <v>1</v>
      </c>
      <c r="BU391">
        <v>1</v>
      </c>
      <c r="BV391">
        <v>1</v>
      </c>
      <c r="BW391">
        <v>1</v>
      </c>
      <c r="BX391">
        <v>1</v>
      </c>
      <c r="BY391" t="s">
        <v>3</v>
      </c>
      <c r="BZ391">
        <v>70</v>
      </c>
      <c r="CA391">
        <v>10</v>
      </c>
      <c r="CB391" t="s">
        <v>3</v>
      </c>
      <c r="CE391">
        <v>0</v>
      </c>
      <c r="CF391">
        <v>0</v>
      </c>
      <c r="CG391">
        <v>0</v>
      </c>
      <c r="CM391">
        <v>0</v>
      </c>
      <c r="CN391" t="s">
        <v>3</v>
      </c>
      <c r="CO391">
        <v>0</v>
      </c>
      <c r="CP391">
        <f>(P391+Q391+S391)</f>
        <v>2025.36</v>
      </c>
      <c r="CQ391">
        <f>(AC391*BC391*AW391)</f>
        <v>0</v>
      </c>
      <c r="CR391">
        <f>(((((ET391*2))*BB391-((EU391*2))*BS391)+AE391*BS391)*AV391)</f>
        <v>0</v>
      </c>
      <c r="CS391">
        <f>(AE391*BS391*AV391)</f>
        <v>0</v>
      </c>
      <c r="CT391">
        <f>(AF391*BA391*AV391)</f>
        <v>1012.68</v>
      </c>
      <c r="CU391">
        <f>AG391</f>
        <v>0</v>
      </c>
      <c r="CV391">
        <f>(AH391*AV391)</f>
        <v>1.64</v>
      </c>
      <c r="CW391">
        <f t="shared" si="223"/>
        <v>0</v>
      </c>
      <c r="CX391">
        <f t="shared" si="223"/>
        <v>0</v>
      </c>
      <c r="CY391">
        <f>((S391*BZ391)/100)</f>
        <v>1417.7519999999997</v>
      </c>
      <c r="CZ391">
        <f>((S391*CA391)/100)</f>
        <v>202.53599999999997</v>
      </c>
      <c r="DC391" t="s">
        <v>3</v>
      </c>
      <c r="DD391" t="s">
        <v>56</v>
      </c>
      <c r="DE391" t="s">
        <v>56</v>
      </c>
      <c r="DF391" t="s">
        <v>56</v>
      </c>
      <c r="DG391" t="s">
        <v>56</v>
      </c>
      <c r="DH391" t="s">
        <v>3</v>
      </c>
      <c r="DI391" t="s">
        <v>56</v>
      </c>
      <c r="DJ391" t="s">
        <v>56</v>
      </c>
      <c r="DK391" t="s">
        <v>3</v>
      </c>
      <c r="DL391" t="s">
        <v>3</v>
      </c>
      <c r="DM391" t="s">
        <v>3</v>
      </c>
      <c r="DN391">
        <v>0</v>
      </c>
      <c r="DO391">
        <v>0</v>
      </c>
      <c r="DP391">
        <v>1</v>
      </c>
      <c r="DQ391">
        <v>1</v>
      </c>
      <c r="DU391">
        <v>16987630</v>
      </c>
      <c r="DV391" t="s">
        <v>35</v>
      </c>
      <c r="DW391" t="s">
        <v>35</v>
      </c>
      <c r="DX391">
        <v>1</v>
      </c>
      <c r="DZ391" t="s">
        <v>3</v>
      </c>
      <c r="EA391" t="s">
        <v>3</v>
      </c>
      <c r="EB391" t="s">
        <v>3</v>
      </c>
      <c r="EC391" t="s">
        <v>3</v>
      </c>
      <c r="EE391">
        <v>1441815344</v>
      </c>
      <c r="EF391">
        <v>1</v>
      </c>
      <c r="EG391" t="s">
        <v>20</v>
      </c>
      <c r="EH391">
        <v>0</v>
      </c>
      <c r="EI391" t="s">
        <v>3</v>
      </c>
      <c r="EJ391">
        <v>4</v>
      </c>
      <c r="EK391">
        <v>0</v>
      </c>
      <c r="EL391" t="s">
        <v>21</v>
      </c>
      <c r="EM391" t="s">
        <v>22</v>
      </c>
      <c r="EO391" t="s">
        <v>3</v>
      </c>
      <c r="EQ391">
        <v>0</v>
      </c>
      <c r="ER391">
        <v>506.34</v>
      </c>
      <c r="ES391">
        <v>0</v>
      </c>
      <c r="ET391">
        <v>0</v>
      </c>
      <c r="EU391">
        <v>0</v>
      </c>
      <c r="EV391">
        <v>506.34</v>
      </c>
      <c r="EW391">
        <v>0.82</v>
      </c>
      <c r="EX391">
        <v>0</v>
      </c>
      <c r="EY391">
        <v>0</v>
      </c>
      <c r="FQ391">
        <v>0</v>
      </c>
      <c r="FR391">
        <f>ROUND(IF(BI391=3,GM391,0),2)</f>
        <v>0</v>
      </c>
      <c r="FS391">
        <v>0</v>
      </c>
      <c r="FX391">
        <v>70</v>
      </c>
      <c r="FY391">
        <v>10</v>
      </c>
      <c r="GA391" t="s">
        <v>3</v>
      </c>
      <c r="GD391">
        <v>0</v>
      </c>
      <c r="GF391">
        <v>561594423</v>
      </c>
      <c r="GG391">
        <v>2</v>
      </c>
      <c r="GH391">
        <v>1</v>
      </c>
      <c r="GI391">
        <v>-2</v>
      </c>
      <c r="GJ391">
        <v>0</v>
      </c>
      <c r="GK391">
        <f>ROUND(R391*(R12)/100,2)</f>
        <v>0</v>
      </c>
      <c r="GL391">
        <f>ROUND(IF(AND(BH391=3,BI391=3,FS391&lt;&gt;0),P391,0),2)</f>
        <v>0</v>
      </c>
      <c r="GM391">
        <f>ROUND(O391+X391+Y391+GK391,2)+GX391</f>
        <v>3645.65</v>
      </c>
      <c r="GN391">
        <f>IF(OR(BI391=0,BI391=1),GM391-GX391,0)</f>
        <v>0</v>
      </c>
      <c r="GO391">
        <f>IF(BI391=2,GM391-GX391,0)</f>
        <v>0</v>
      </c>
      <c r="GP391">
        <f>IF(BI391=4,GM391-GX391,0)</f>
        <v>3645.65</v>
      </c>
      <c r="GR391">
        <v>0</v>
      </c>
      <c r="GS391">
        <v>3</v>
      </c>
      <c r="GT391">
        <v>0</v>
      </c>
      <c r="GU391" t="s">
        <v>3</v>
      </c>
      <c r="GV391">
        <f>ROUND((GT391),6)</f>
        <v>0</v>
      </c>
      <c r="GW391">
        <v>1</v>
      </c>
      <c r="GX391">
        <f>ROUND(HC391*I391,2)</f>
        <v>0</v>
      </c>
      <c r="HA391">
        <v>0</v>
      </c>
      <c r="HB391">
        <v>0</v>
      </c>
      <c r="HC391">
        <f>GV391*GW391</f>
        <v>0</v>
      </c>
      <c r="HE391" t="s">
        <v>3</v>
      </c>
      <c r="HF391" t="s">
        <v>3</v>
      </c>
      <c r="HM391" t="s">
        <v>3</v>
      </c>
      <c r="HN391" t="s">
        <v>3</v>
      </c>
      <c r="HO391" t="s">
        <v>3</v>
      </c>
      <c r="HP391" t="s">
        <v>3</v>
      </c>
      <c r="HQ391" t="s">
        <v>3</v>
      </c>
      <c r="IK391">
        <v>0</v>
      </c>
    </row>
    <row r="392" spans="1:245" x14ac:dyDescent="0.2">
      <c r="A392">
        <v>17</v>
      </c>
      <c r="B392">
        <v>1</v>
      </c>
      <c r="D392">
        <f>ROW(EtalonRes!A127)</f>
        <v>127</v>
      </c>
      <c r="E392" t="s">
        <v>249</v>
      </c>
      <c r="F392" t="s">
        <v>250</v>
      </c>
      <c r="G392" t="s">
        <v>251</v>
      </c>
      <c r="H392" t="s">
        <v>35</v>
      </c>
      <c r="I392">
        <v>2</v>
      </c>
      <c r="J392">
        <v>0</v>
      </c>
      <c r="K392">
        <v>2</v>
      </c>
      <c r="O392">
        <f>ROUND(CP392,2)</f>
        <v>3142.6</v>
      </c>
      <c r="P392">
        <f>ROUND(CQ392*I392,2)</f>
        <v>90.16</v>
      </c>
      <c r="Q392">
        <f>ROUND(CR392*I392,2)</f>
        <v>0</v>
      </c>
      <c r="R392">
        <f>ROUND(CS392*I392,2)</f>
        <v>0</v>
      </c>
      <c r="S392">
        <f>ROUND(CT392*I392,2)</f>
        <v>3052.44</v>
      </c>
      <c r="T392">
        <f>ROUND(CU392*I392,2)</f>
        <v>0</v>
      </c>
      <c r="U392">
        <f>CV392*I392</f>
        <v>3.68</v>
      </c>
      <c r="V392">
        <f>CW392*I392</f>
        <v>0</v>
      </c>
      <c r="W392">
        <f>ROUND(CX392*I392,2)</f>
        <v>0</v>
      </c>
      <c r="X392">
        <f t="shared" si="222"/>
        <v>2136.71</v>
      </c>
      <c r="Y392">
        <f t="shared" si="222"/>
        <v>305.24</v>
      </c>
      <c r="AA392">
        <v>1472364219</v>
      </c>
      <c r="AB392">
        <f>ROUND((AC392+AD392+AF392),6)</f>
        <v>1571.3</v>
      </c>
      <c r="AC392">
        <f>ROUND(((ES392*2)),6)</f>
        <v>45.08</v>
      </c>
      <c r="AD392">
        <f>ROUND(((((ET392*2))-((EU392*2)))+AE392),6)</f>
        <v>0</v>
      </c>
      <c r="AE392">
        <f>ROUND(((EU392*2)),6)</f>
        <v>0</v>
      </c>
      <c r="AF392">
        <f>ROUND(((EV392*2)),6)</f>
        <v>1526.22</v>
      </c>
      <c r="AG392">
        <f>ROUND((AP392),6)</f>
        <v>0</v>
      </c>
      <c r="AH392">
        <f>((EW392*2))</f>
        <v>1.84</v>
      </c>
      <c r="AI392">
        <f>((EX392*2))</f>
        <v>0</v>
      </c>
      <c r="AJ392">
        <f>(AS392)</f>
        <v>0</v>
      </c>
      <c r="AK392">
        <v>785.65</v>
      </c>
      <c r="AL392">
        <v>22.54</v>
      </c>
      <c r="AM392">
        <v>0</v>
      </c>
      <c r="AN392">
        <v>0</v>
      </c>
      <c r="AO392">
        <v>763.11</v>
      </c>
      <c r="AP392">
        <v>0</v>
      </c>
      <c r="AQ392">
        <v>0.92</v>
      </c>
      <c r="AR392">
        <v>0</v>
      </c>
      <c r="AS392">
        <v>0</v>
      </c>
      <c r="AT392">
        <v>70</v>
      </c>
      <c r="AU392">
        <v>10</v>
      </c>
      <c r="AV392">
        <v>1</v>
      </c>
      <c r="AW392">
        <v>1</v>
      </c>
      <c r="AZ392">
        <v>1</v>
      </c>
      <c r="BA392">
        <v>1</v>
      </c>
      <c r="BB392">
        <v>1</v>
      </c>
      <c r="BC392">
        <v>1</v>
      </c>
      <c r="BD392" t="s">
        <v>3</v>
      </c>
      <c r="BE392" t="s">
        <v>3</v>
      </c>
      <c r="BF392" t="s">
        <v>3</v>
      </c>
      <c r="BG392" t="s">
        <v>3</v>
      </c>
      <c r="BH392">
        <v>0</v>
      </c>
      <c r="BI392">
        <v>4</v>
      </c>
      <c r="BJ392" t="s">
        <v>252</v>
      </c>
      <c r="BM392">
        <v>0</v>
      </c>
      <c r="BN392">
        <v>0</v>
      </c>
      <c r="BO392" t="s">
        <v>3</v>
      </c>
      <c r="BP392">
        <v>0</v>
      </c>
      <c r="BQ392">
        <v>1</v>
      </c>
      <c r="BR392">
        <v>0</v>
      </c>
      <c r="BS392">
        <v>1</v>
      </c>
      <c r="BT392">
        <v>1</v>
      </c>
      <c r="BU392">
        <v>1</v>
      </c>
      <c r="BV392">
        <v>1</v>
      </c>
      <c r="BW392">
        <v>1</v>
      </c>
      <c r="BX392">
        <v>1</v>
      </c>
      <c r="BY392" t="s">
        <v>3</v>
      </c>
      <c r="BZ392">
        <v>70</v>
      </c>
      <c r="CA392">
        <v>10</v>
      </c>
      <c r="CB392" t="s">
        <v>3</v>
      </c>
      <c r="CE392">
        <v>0</v>
      </c>
      <c r="CF392">
        <v>0</v>
      </c>
      <c r="CG392">
        <v>0</v>
      </c>
      <c r="CM392">
        <v>0</v>
      </c>
      <c r="CN392" t="s">
        <v>3</v>
      </c>
      <c r="CO392">
        <v>0</v>
      </c>
      <c r="CP392">
        <f>(P392+Q392+S392)</f>
        <v>3142.6</v>
      </c>
      <c r="CQ392">
        <f>(AC392*BC392*AW392)</f>
        <v>45.08</v>
      </c>
      <c r="CR392">
        <f>(((((ET392*2))*BB392-((EU392*2))*BS392)+AE392*BS392)*AV392)</f>
        <v>0</v>
      </c>
      <c r="CS392">
        <f>(AE392*BS392*AV392)</f>
        <v>0</v>
      </c>
      <c r="CT392">
        <f>(AF392*BA392*AV392)</f>
        <v>1526.22</v>
      </c>
      <c r="CU392">
        <f>AG392</f>
        <v>0</v>
      </c>
      <c r="CV392">
        <f>(AH392*AV392)</f>
        <v>1.84</v>
      </c>
      <c r="CW392">
        <f t="shared" si="223"/>
        <v>0</v>
      </c>
      <c r="CX392">
        <f t="shared" si="223"/>
        <v>0</v>
      </c>
      <c r="CY392">
        <f>((S392*BZ392)/100)</f>
        <v>2136.7080000000001</v>
      </c>
      <c r="CZ392">
        <f>((S392*CA392)/100)</f>
        <v>305.24400000000003</v>
      </c>
      <c r="DC392" t="s">
        <v>3</v>
      </c>
      <c r="DD392" t="s">
        <v>56</v>
      </c>
      <c r="DE392" t="s">
        <v>56</v>
      </c>
      <c r="DF392" t="s">
        <v>56</v>
      </c>
      <c r="DG392" t="s">
        <v>56</v>
      </c>
      <c r="DH392" t="s">
        <v>3</v>
      </c>
      <c r="DI392" t="s">
        <v>56</v>
      </c>
      <c r="DJ392" t="s">
        <v>56</v>
      </c>
      <c r="DK392" t="s">
        <v>3</v>
      </c>
      <c r="DL392" t="s">
        <v>3</v>
      </c>
      <c r="DM392" t="s">
        <v>3</v>
      </c>
      <c r="DN392">
        <v>0</v>
      </c>
      <c r="DO392">
        <v>0</v>
      </c>
      <c r="DP392">
        <v>1</v>
      </c>
      <c r="DQ392">
        <v>1</v>
      </c>
      <c r="DU392">
        <v>16987630</v>
      </c>
      <c r="DV392" t="s">
        <v>35</v>
      </c>
      <c r="DW392" t="s">
        <v>35</v>
      </c>
      <c r="DX392">
        <v>1</v>
      </c>
      <c r="DZ392" t="s">
        <v>3</v>
      </c>
      <c r="EA392" t="s">
        <v>3</v>
      </c>
      <c r="EB392" t="s">
        <v>3</v>
      </c>
      <c r="EC392" t="s">
        <v>3</v>
      </c>
      <c r="EE392">
        <v>1441815344</v>
      </c>
      <c r="EF392">
        <v>1</v>
      </c>
      <c r="EG392" t="s">
        <v>20</v>
      </c>
      <c r="EH392">
        <v>0</v>
      </c>
      <c r="EI392" t="s">
        <v>3</v>
      </c>
      <c r="EJ392">
        <v>4</v>
      </c>
      <c r="EK392">
        <v>0</v>
      </c>
      <c r="EL392" t="s">
        <v>21</v>
      </c>
      <c r="EM392" t="s">
        <v>22</v>
      </c>
      <c r="EO392" t="s">
        <v>3</v>
      </c>
      <c r="EQ392">
        <v>0</v>
      </c>
      <c r="ER392">
        <v>785.65</v>
      </c>
      <c r="ES392">
        <v>22.54</v>
      </c>
      <c r="ET392">
        <v>0</v>
      </c>
      <c r="EU392">
        <v>0</v>
      </c>
      <c r="EV392">
        <v>763.11</v>
      </c>
      <c r="EW392">
        <v>0.92</v>
      </c>
      <c r="EX392">
        <v>0</v>
      </c>
      <c r="EY392">
        <v>0</v>
      </c>
      <c r="FQ392">
        <v>0</v>
      </c>
      <c r="FR392">
        <f>ROUND(IF(BI392=3,GM392,0),2)</f>
        <v>0</v>
      </c>
      <c r="FS392">
        <v>0</v>
      </c>
      <c r="FX392">
        <v>70</v>
      </c>
      <c r="FY392">
        <v>10</v>
      </c>
      <c r="GA392" t="s">
        <v>3</v>
      </c>
      <c r="GD392">
        <v>0</v>
      </c>
      <c r="GF392">
        <v>141523212</v>
      </c>
      <c r="GG392">
        <v>2</v>
      </c>
      <c r="GH392">
        <v>1</v>
      </c>
      <c r="GI392">
        <v>-2</v>
      </c>
      <c r="GJ392">
        <v>0</v>
      </c>
      <c r="GK392">
        <f>ROUND(R392*(R12)/100,2)</f>
        <v>0</v>
      </c>
      <c r="GL392">
        <f>ROUND(IF(AND(BH392=3,BI392=3,FS392&lt;&gt;0),P392,0),2)</f>
        <v>0</v>
      </c>
      <c r="GM392">
        <f>ROUND(O392+X392+Y392+GK392,2)+GX392</f>
        <v>5584.55</v>
      </c>
      <c r="GN392">
        <f>IF(OR(BI392=0,BI392=1),GM392-GX392,0)</f>
        <v>0</v>
      </c>
      <c r="GO392">
        <f>IF(BI392=2,GM392-GX392,0)</f>
        <v>0</v>
      </c>
      <c r="GP392">
        <f>IF(BI392=4,GM392-GX392,0)</f>
        <v>5584.55</v>
      </c>
      <c r="GR392">
        <v>0</v>
      </c>
      <c r="GS392">
        <v>3</v>
      </c>
      <c r="GT392">
        <v>0</v>
      </c>
      <c r="GU392" t="s">
        <v>3</v>
      </c>
      <c r="GV392">
        <f>ROUND((GT392),6)</f>
        <v>0</v>
      </c>
      <c r="GW392">
        <v>1</v>
      </c>
      <c r="GX392">
        <f>ROUND(HC392*I392,2)</f>
        <v>0</v>
      </c>
      <c r="HA392">
        <v>0</v>
      </c>
      <c r="HB392">
        <v>0</v>
      </c>
      <c r="HC392">
        <f>GV392*GW392</f>
        <v>0</v>
      </c>
      <c r="HE392" t="s">
        <v>3</v>
      </c>
      <c r="HF392" t="s">
        <v>3</v>
      </c>
      <c r="HM392" t="s">
        <v>3</v>
      </c>
      <c r="HN392" t="s">
        <v>3</v>
      </c>
      <c r="HO392" t="s">
        <v>3</v>
      </c>
      <c r="HP392" t="s">
        <v>3</v>
      </c>
      <c r="HQ392" t="s">
        <v>3</v>
      </c>
      <c r="IK392">
        <v>0</v>
      </c>
    </row>
    <row r="393" spans="1:245" x14ac:dyDescent="0.2">
      <c r="A393">
        <v>17</v>
      </c>
      <c r="B393">
        <v>1</v>
      </c>
      <c r="D393">
        <f>ROW(EtalonRes!A128)</f>
        <v>128</v>
      </c>
      <c r="E393" t="s">
        <v>253</v>
      </c>
      <c r="F393" t="s">
        <v>254</v>
      </c>
      <c r="G393" t="s">
        <v>255</v>
      </c>
      <c r="H393" t="s">
        <v>132</v>
      </c>
      <c r="I393">
        <f>ROUND((30+30)*0.1/100,9)</f>
        <v>0.06</v>
      </c>
      <c r="J393">
        <v>0</v>
      </c>
      <c r="K393">
        <f>ROUND((30+30)*0.1/100,9)</f>
        <v>0.06</v>
      </c>
      <c r="O393">
        <f>ROUND(CP393,2)</f>
        <v>29.81</v>
      </c>
      <c r="P393">
        <f>ROUND(CQ393*I393,2)</f>
        <v>0</v>
      </c>
      <c r="Q393">
        <f>ROUND(CR393*I393,2)</f>
        <v>0</v>
      </c>
      <c r="R393">
        <f>ROUND(CS393*I393,2)</f>
        <v>0</v>
      </c>
      <c r="S393">
        <f>ROUND(CT393*I393,2)</f>
        <v>29.81</v>
      </c>
      <c r="T393">
        <f>ROUND(CU393*I393,2)</f>
        <v>0</v>
      </c>
      <c r="U393">
        <f>CV393*I393</f>
        <v>4.1999999999999996E-2</v>
      </c>
      <c r="V393">
        <f>CW393*I393</f>
        <v>0</v>
      </c>
      <c r="W393">
        <f>ROUND(CX393*I393,2)</f>
        <v>0</v>
      </c>
      <c r="X393">
        <f t="shared" si="222"/>
        <v>20.87</v>
      </c>
      <c r="Y393">
        <f t="shared" si="222"/>
        <v>2.98</v>
      </c>
      <c r="AA393">
        <v>1472364219</v>
      </c>
      <c r="AB393">
        <f>ROUND((AC393+AD393+AF393),6)</f>
        <v>496.76</v>
      </c>
      <c r="AC393">
        <f>ROUND((ES393),6)</f>
        <v>0</v>
      </c>
      <c r="AD393">
        <f>ROUND((((ET393)-(EU393))+AE393),6)</f>
        <v>0</v>
      </c>
      <c r="AE393">
        <f>ROUND((EU393),6)</f>
        <v>0</v>
      </c>
      <c r="AF393">
        <f>ROUND((EV393),6)</f>
        <v>496.76</v>
      </c>
      <c r="AG393">
        <f>ROUND((AP393),6)</f>
        <v>0</v>
      </c>
      <c r="AH393">
        <f>(EW393)</f>
        <v>0.7</v>
      </c>
      <c r="AI393">
        <f>(EX393)</f>
        <v>0</v>
      </c>
      <c r="AJ393">
        <f>(AS393)</f>
        <v>0</v>
      </c>
      <c r="AK393">
        <v>496.76</v>
      </c>
      <c r="AL393">
        <v>0</v>
      </c>
      <c r="AM393">
        <v>0</v>
      </c>
      <c r="AN393">
        <v>0</v>
      </c>
      <c r="AO393">
        <v>496.76</v>
      </c>
      <c r="AP393">
        <v>0</v>
      </c>
      <c r="AQ393">
        <v>0.7</v>
      </c>
      <c r="AR393">
        <v>0</v>
      </c>
      <c r="AS393">
        <v>0</v>
      </c>
      <c r="AT393">
        <v>70</v>
      </c>
      <c r="AU393">
        <v>10</v>
      </c>
      <c r="AV393">
        <v>1</v>
      </c>
      <c r="AW393">
        <v>1</v>
      </c>
      <c r="AZ393">
        <v>1</v>
      </c>
      <c r="BA393">
        <v>1</v>
      </c>
      <c r="BB393">
        <v>1</v>
      </c>
      <c r="BC393">
        <v>1</v>
      </c>
      <c r="BD393" t="s">
        <v>3</v>
      </c>
      <c r="BE393" t="s">
        <v>3</v>
      </c>
      <c r="BF393" t="s">
        <v>3</v>
      </c>
      <c r="BG393" t="s">
        <v>3</v>
      </c>
      <c r="BH393">
        <v>0</v>
      </c>
      <c r="BI393">
        <v>4</v>
      </c>
      <c r="BJ393" t="s">
        <v>256</v>
      </c>
      <c r="BM393">
        <v>0</v>
      </c>
      <c r="BN393">
        <v>0</v>
      </c>
      <c r="BO393" t="s">
        <v>3</v>
      </c>
      <c r="BP393">
        <v>0</v>
      </c>
      <c r="BQ393">
        <v>1</v>
      </c>
      <c r="BR393">
        <v>0</v>
      </c>
      <c r="BS393">
        <v>1</v>
      </c>
      <c r="BT393">
        <v>1</v>
      </c>
      <c r="BU393">
        <v>1</v>
      </c>
      <c r="BV393">
        <v>1</v>
      </c>
      <c r="BW393">
        <v>1</v>
      </c>
      <c r="BX393">
        <v>1</v>
      </c>
      <c r="BY393" t="s">
        <v>3</v>
      </c>
      <c r="BZ393">
        <v>70</v>
      </c>
      <c r="CA393">
        <v>10</v>
      </c>
      <c r="CB393" t="s">
        <v>3</v>
      </c>
      <c r="CE393">
        <v>0</v>
      </c>
      <c r="CF393">
        <v>0</v>
      </c>
      <c r="CG393">
        <v>0</v>
      </c>
      <c r="CM393">
        <v>0</v>
      </c>
      <c r="CN393" t="s">
        <v>3</v>
      </c>
      <c r="CO393">
        <v>0</v>
      </c>
      <c r="CP393">
        <f>(P393+Q393+S393)</f>
        <v>29.81</v>
      </c>
      <c r="CQ393">
        <f>(AC393*BC393*AW393)</f>
        <v>0</v>
      </c>
      <c r="CR393">
        <f>((((ET393)*BB393-(EU393)*BS393)+AE393*BS393)*AV393)</f>
        <v>0</v>
      </c>
      <c r="CS393">
        <f>(AE393*BS393*AV393)</f>
        <v>0</v>
      </c>
      <c r="CT393">
        <f>(AF393*BA393*AV393)</f>
        <v>496.76</v>
      </c>
      <c r="CU393">
        <f>AG393</f>
        <v>0</v>
      </c>
      <c r="CV393">
        <f>(AH393*AV393)</f>
        <v>0.7</v>
      </c>
      <c r="CW393">
        <f t="shared" si="223"/>
        <v>0</v>
      </c>
      <c r="CX393">
        <f t="shared" si="223"/>
        <v>0</v>
      </c>
      <c r="CY393">
        <f>((S393*BZ393)/100)</f>
        <v>20.866999999999997</v>
      </c>
      <c r="CZ393">
        <f>((S393*CA393)/100)</f>
        <v>2.9809999999999999</v>
      </c>
      <c r="DC393" t="s">
        <v>3</v>
      </c>
      <c r="DD393" t="s">
        <v>3</v>
      </c>
      <c r="DE393" t="s">
        <v>3</v>
      </c>
      <c r="DF393" t="s">
        <v>3</v>
      </c>
      <c r="DG393" t="s">
        <v>3</v>
      </c>
      <c r="DH393" t="s">
        <v>3</v>
      </c>
      <c r="DI393" t="s">
        <v>3</v>
      </c>
      <c r="DJ393" t="s">
        <v>3</v>
      </c>
      <c r="DK393" t="s">
        <v>3</v>
      </c>
      <c r="DL393" t="s">
        <v>3</v>
      </c>
      <c r="DM393" t="s">
        <v>3</v>
      </c>
      <c r="DN393">
        <v>0</v>
      </c>
      <c r="DO393">
        <v>0</v>
      </c>
      <c r="DP393">
        <v>1</v>
      </c>
      <c r="DQ393">
        <v>1</v>
      </c>
      <c r="DU393">
        <v>1003</v>
      </c>
      <c r="DV393" t="s">
        <v>132</v>
      </c>
      <c r="DW393" t="s">
        <v>132</v>
      </c>
      <c r="DX393">
        <v>100</v>
      </c>
      <c r="DZ393" t="s">
        <v>3</v>
      </c>
      <c r="EA393" t="s">
        <v>3</v>
      </c>
      <c r="EB393" t="s">
        <v>3</v>
      </c>
      <c r="EC393" t="s">
        <v>3</v>
      </c>
      <c r="EE393">
        <v>1441815344</v>
      </c>
      <c r="EF393">
        <v>1</v>
      </c>
      <c r="EG393" t="s">
        <v>20</v>
      </c>
      <c r="EH393">
        <v>0</v>
      </c>
      <c r="EI393" t="s">
        <v>3</v>
      </c>
      <c r="EJ393">
        <v>4</v>
      </c>
      <c r="EK393">
        <v>0</v>
      </c>
      <c r="EL393" t="s">
        <v>21</v>
      </c>
      <c r="EM393" t="s">
        <v>22</v>
      </c>
      <c r="EO393" t="s">
        <v>3</v>
      </c>
      <c r="EQ393">
        <v>0</v>
      </c>
      <c r="ER393">
        <v>496.76</v>
      </c>
      <c r="ES393">
        <v>0</v>
      </c>
      <c r="ET393">
        <v>0</v>
      </c>
      <c r="EU393">
        <v>0</v>
      </c>
      <c r="EV393">
        <v>496.76</v>
      </c>
      <c r="EW393">
        <v>0.7</v>
      </c>
      <c r="EX393">
        <v>0</v>
      </c>
      <c r="EY393">
        <v>0</v>
      </c>
      <c r="FQ393">
        <v>0</v>
      </c>
      <c r="FR393">
        <f>ROUND(IF(BI393=3,GM393,0),2)</f>
        <v>0</v>
      </c>
      <c r="FS393">
        <v>0</v>
      </c>
      <c r="FX393">
        <v>70</v>
      </c>
      <c r="FY393">
        <v>10</v>
      </c>
      <c r="GA393" t="s">
        <v>3</v>
      </c>
      <c r="GD393">
        <v>0</v>
      </c>
      <c r="GF393">
        <v>-1307125436</v>
      </c>
      <c r="GG393">
        <v>2</v>
      </c>
      <c r="GH393">
        <v>1</v>
      </c>
      <c r="GI393">
        <v>-2</v>
      </c>
      <c r="GJ393">
        <v>0</v>
      </c>
      <c r="GK393">
        <f>ROUND(R393*(R12)/100,2)</f>
        <v>0</v>
      </c>
      <c r="GL393">
        <f>ROUND(IF(AND(BH393=3,BI393=3,FS393&lt;&gt;0),P393,0),2)</f>
        <v>0</v>
      </c>
      <c r="GM393">
        <f>ROUND(O393+X393+Y393+GK393,2)+GX393</f>
        <v>53.66</v>
      </c>
      <c r="GN393">
        <f>IF(OR(BI393=0,BI393=1),GM393-GX393,0)</f>
        <v>0</v>
      </c>
      <c r="GO393">
        <f>IF(BI393=2,GM393-GX393,0)</f>
        <v>0</v>
      </c>
      <c r="GP393">
        <f>IF(BI393=4,GM393-GX393,0)</f>
        <v>53.66</v>
      </c>
      <c r="GR393">
        <v>0</v>
      </c>
      <c r="GS393">
        <v>3</v>
      </c>
      <c r="GT393">
        <v>0</v>
      </c>
      <c r="GU393" t="s">
        <v>3</v>
      </c>
      <c r="GV393">
        <f>ROUND((GT393),6)</f>
        <v>0</v>
      </c>
      <c r="GW393">
        <v>1</v>
      </c>
      <c r="GX393">
        <f>ROUND(HC393*I393,2)</f>
        <v>0</v>
      </c>
      <c r="HA393">
        <v>0</v>
      </c>
      <c r="HB393">
        <v>0</v>
      </c>
      <c r="HC393">
        <f>GV393*GW393</f>
        <v>0</v>
      </c>
      <c r="HE393" t="s">
        <v>3</v>
      </c>
      <c r="HF393" t="s">
        <v>3</v>
      </c>
      <c r="HM393" t="s">
        <v>3</v>
      </c>
      <c r="HN393" t="s">
        <v>3</v>
      </c>
      <c r="HO393" t="s">
        <v>3</v>
      </c>
      <c r="HP393" t="s">
        <v>3</v>
      </c>
      <c r="HQ393" t="s">
        <v>3</v>
      </c>
      <c r="IK393">
        <v>0</v>
      </c>
    </row>
    <row r="395" spans="1:245" x14ac:dyDescent="0.2">
      <c r="A395" s="2">
        <v>51</v>
      </c>
      <c r="B395" s="2">
        <f>B385</f>
        <v>1</v>
      </c>
      <c r="C395" s="2">
        <f>A385</f>
        <v>5</v>
      </c>
      <c r="D395" s="2">
        <f>ROW(A385)</f>
        <v>385</v>
      </c>
      <c r="E395" s="2"/>
      <c r="F395" s="2" t="str">
        <f>IF(F385&lt;&gt;"",F385,"")</f>
        <v>Новый подраздел</v>
      </c>
      <c r="G395" s="2" t="str">
        <f>IF(G385&lt;&gt;"",G385,"")</f>
        <v>Система электрического обогрева кровли и водостоков.</v>
      </c>
      <c r="H395" s="2">
        <v>0</v>
      </c>
      <c r="I395" s="2"/>
      <c r="J395" s="2"/>
      <c r="K395" s="2"/>
      <c r="L395" s="2"/>
      <c r="M395" s="2"/>
      <c r="N395" s="2"/>
      <c r="O395" s="2">
        <f t="shared" ref="O395:T395" si="224">ROUND(AB395,2)</f>
        <v>5235.3999999999996</v>
      </c>
      <c r="P395" s="2">
        <f t="shared" si="224"/>
        <v>90.32</v>
      </c>
      <c r="Q395" s="2">
        <f t="shared" si="224"/>
        <v>0</v>
      </c>
      <c r="R395" s="2">
        <f t="shared" si="224"/>
        <v>0</v>
      </c>
      <c r="S395" s="2">
        <f t="shared" si="224"/>
        <v>5145.08</v>
      </c>
      <c r="T395" s="2">
        <f t="shared" si="224"/>
        <v>0</v>
      </c>
      <c r="U395" s="2">
        <f>AH395</f>
        <v>7.0719999999999992</v>
      </c>
      <c r="V395" s="2">
        <f>AI395</f>
        <v>0</v>
      </c>
      <c r="W395" s="2">
        <f>ROUND(AJ395,2)</f>
        <v>0</v>
      </c>
      <c r="X395" s="2">
        <f>ROUND(AK395,2)</f>
        <v>3601.56</v>
      </c>
      <c r="Y395" s="2">
        <f>ROUND(AL395,2)</f>
        <v>514.51</v>
      </c>
      <c r="Z395" s="2"/>
      <c r="AA395" s="2"/>
      <c r="AB395" s="2">
        <f>ROUND(SUMIF(AA389:AA393,"=1472364219",O389:O393),2)</f>
        <v>5235.3999999999996</v>
      </c>
      <c r="AC395" s="2">
        <f>ROUND(SUMIF(AA389:AA393,"=1472364219",P389:P393),2)</f>
        <v>90.32</v>
      </c>
      <c r="AD395" s="2">
        <f>ROUND(SUMIF(AA389:AA393,"=1472364219",Q389:Q393),2)</f>
        <v>0</v>
      </c>
      <c r="AE395" s="2">
        <f>ROUND(SUMIF(AA389:AA393,"=1472364219",R389:R393),2)</f>
        <v>0</v>
      </c>
      <c r="AF395" s="2">
        <f>ROUND(SUMIF(AA389:AA393,"=1472364219",S389:S393),2)</f>
        <v>5145.08</v>
      </c>
      <c r="AG395" s="2">
        <f>ROUND(SUMIF(AA389:AA393,"=1472364219",T389:T393),2)</f>
        <v>0</v>
      </c>
      <c r="AH395" s="2">
        <f>SUMIF(AA389:AA393,"=1472364219",U389:U393)</f>
        <v>7.0719999999999992</v>
      </c>
      <c r="AI395" s="2">
        <f>SUMIF(AA389:AA393,"=1472364219",V389:V393)</f>
        <v>0</v>
      </c>
      <c r="AJ395" s="2">
        <f>ROUND(SUMIF(AA389:AA393,"=1472364219",W389:W393),2)</f>
        <v>0</v>
      </c>
      <c r="AK395" s="2">
        <f>ROUND(SUMIF(AA389:AA393,"=1472364219",X389:X393),2)</f>
        <v>3601.56</v>
      </c>
      <c r="AL395" s="2">
        <f>ROUND(SUMIF(AA389:AA393,"=1472364219",Y389:Y393),2)</f>
        <v>514.51</v>
      </c>
      <c r="AM395" s="2"/>
      <c r="AN395" s="2"/>
      <c r="AO395" s="2">
        <f t="shared" ref="AO395:BD395" si="225">ROUND(BX395,2)</f>
        <v>0</v>
      </c>
      <c r="AP395" s="2">
        <f t="shared" si="225"/>
        <v>0</v>
      </c>
      <c r="AQ395" s="2">
        <f t="shared" si="225"/>
        <v>0</v>
      </c>
      <c r="AR395" s="2">
        <f t="shared" si="225"/>
        <v>9351.4699999999993</v>
      </c>
      <c r="AS395" s="2">
        <f t="shared" si="225"/>
        <v>0</v>
      </c>
      <c r="AT395" s="2">
        <f t="shared" si="225"/>
        <v>0</v>
      </c>
      <c r="AU395" s="2">
        <f t="shared" si="225"/>
        <v>9351.4699999999993</v>
      </c>
      <c r="AV395" s="2">
        <f t="shared" si="225"/>
        <v>90.32</v>
      </c>
      <c r="AW395" s="2">
        <f t="shared" si="225"/>
        <v>90.32</v>
      </c>
      <c r="AX395" s="2">
        <f t="shared" si="225"/>
        <v>0</v>
      </c>
      <c r="AY395" s="2">
        <f t="shared" si="225"/>
        <v>90.32</v>
      </c>
      <c r="AZ395" s="2">
        <f t="shared" si="225"/>
        <v>0</v>
      </c>
      <c r="BA395" s="2">
        <f t="shared" si="225"/>
        <v>0</v>
      </c>
      <c r="BB395" s="2">
        <f t="shared" si="225"/>
        <v>0</v>
      </c>
      <c r="BC395" s="2">
        <f t="shared" si="225"/>
        <v>0</v>
      </c>
      <c r="BD395" s="2">
        <f t="shared" si="225"/>
        <v>0</v>
      </c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>
        <f>ROUND(SUMIF(AA389:AA393,"=1472364219",FQ389:FQ393),2)</f>
        <v>0</v>
      </c>
      <c r="BY395" s="2">
        <f>ROUND(SUMIF(AA389:AA393,"=1472364219",FR389:FR393),2)</f>
        <v>0</v>
      </c>
      <c r="BZ395" s="2">
        <f>ROUND(SUMIF(AA389:AA393,"=1472364219",GL389:GL393),2)</f>
        <v>0</v>
      </c>
      <c r="CA395" s="2">
        <f>ROUND(SUMIF(AA389:AA393,"=1472364219",GM389:GM393),2)</f>
        <v>9351.4699999999993</v>
      </c>
      <c r="CB395" s="2">
        <f>ROUND(SUMIF(AA389:AA393,"=1472364219",GN389:GN393),2)</f>
        <v>0</v>
      </c>
      <c r="CC395" s="2">
        <f>ROUND(SUMIF(AA389:AA393,"=1472364219",GO389:GO393),2)</f>
        <v>0</v>
      </c>
      <c r="CD395" s="2">
        <f>ROUND(SUMIF(AA389:AA393,"=1472364219",GP389:GP393),2)</f>
        <v>9351.4699999999993</v>
      </c>
      <c r="CE395" s="2">
        <f>AC395-BX395</f>
        <v>90.32</v>
      </c>
      <c r="CF395" s="2">
        <f>AC395-BY395</f>
        <v>90.32</v>
      </c>
      <c r="CG395" s="2">
        <f>BX395-BZ395</f>
        <v>0</v>
      </c>
      <c r="CH395" s="2">
        <f>AC395-BX395-BY395+BZ395</f>
        <v>90.32</v>
      </c>
      <c r="CI395" s="2">
        <f>BY395-BZ395</f>
        <v>0</v>
      </c>
      <c r="CJ395" s="2">
        <f>ROUND(SUMIF(AA389:AA393,"=1472364219",GX389:GX393),2)</f>
        <v>0</v>
      </c>
      <c r="CK395" s="2">
        <f>ROUND(SUMIF(AA389:AA393,"=1472364219",GY389:GY393),2)</f>
        <v>0</v>
      </c>
      <c r="CL395" s="2">
        <f>ROUND(SUMIF(AA389:AA393,"=1472364219",GZ389:GZ393),2)</f>
        <v>0</v>
      </c>
      <c r="CM395" s="2">
        <f>ROUND(SUMIF(AA389:AA393,"=1472364219",HD389:HD393),2)</f>
        <v>0</v>
      </c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  <c r="CZ395" s="2"/>
      <c r="DA395" s="2"/>
      <c r="DB395" s="2"/>
      <c r="DC395" s="2"/>
      <c r="DD395" s="2"/>
      <c r="DE395" s="2"/>
      <c r="DF395" s="2"/>
      <c r="DG395" s="3"/>
      <c r="DH395" s="3"/>
      <c r="DI395" s="3"/>
      <c r="DJ395" s="3"/>
      <c r="DK395" s="3"/>
      <c r="DL395" s="3"/>
      <c r="DM395" s="3"/>
      <c r="DN395" s="3"/>
      <c r="DO395" s="3"/>
      <c r="DP395" s="3"/>
      <c r="DQ395" s="3"/>
      <c r="DR395" s="3"/>
      <c r="DS395" s="3"/>
      <c r="DT395" s="3"/>
      <c r="DU395" s="3"/>
      <c r="DV395" s="3"/>
      <c r="DW395" s="3"/>
      <c r="DX395" s="3"/>
      <c r="DY395" s="3"/>
      <c r="DZ395" s="3"/>
      <c r="EA395" s="3"/>
      <c r="EB395" s="3"/>
      <c r="EC395" s="3"/>
      <c r="ED395" s="3"/>
      <c r="EE395" s="3"/>
      <c r="EF395" s="3"/>
      <c r="EG395" s="3"/>
      <c r="EH395" s="3"/>
      <c r="EI395" s="3"/>
      <c r="EJ395" s="3"/>
      <c r="EK395" s="3"/>
      <c r="EL395" s="3"/>
      <c r="EM395" s="3"/>
      <c r="EN395" s="3"/>
      <c r="EO395" s="3"/>
      <c r="EP395" s="3"/>
      <c r="EQ395" s="3"/>
      <c r="ER395" s="3"/>
      <c r="ES395" s="3"/>
      <c r="ET395" s="3"/>
      <c r="EU395" s="3"/>
      <c r="EV395" s="3"/>
      <c r="EW395" s="3"/>
      <c r="EX395" s="3"/>
      <c r="EY395" s="3"/>
      <c r="EZ395" s="3"/>
      <c r="FA395" s="3"/>
      <c r="FB395" s="3"/>
      <c r="FC395" s="3"/>
      <c r="FD395" s="3"/>
      <c r="FE395" s="3"/>
      <c r="FF395" s="3"/>
      <c r="FG395" s="3"/>
      <c r="FH395" s="3"/>
      <c r="FI395" s="3"/>
      <c r="FJ395" s="3"/>
      <c r="FK395" s="3"/>
      <c r="FL395" s="3"/>
      <c r="FM395" s="3"/>
      <c r="FN395" s="3"/>
      <c r="FO395" s="3"/>
      <c r="FP395" s="3"/>
      <c r="FQ395" s="3"/>
      <c r="FR395" s="3"/>
      <c r="FS395" s="3"/>
      <c r="FT395" s="3"/>
      <c r="FU395" s="3"/>
      <c r="FV395" s="3"/>
      <c r="FW395" s="3"/>
      <c r="FX395" s="3"/>
      <c r="FY395" s="3"/>
      <c r="FZ395" s="3"/>
      <c r="GA395" s="3"/>
      <c r="GB395" s="3"/>
      <c r="GC395" s="3"/>
      <c r="GD395" s="3"/>
      <c r="GE395" s="3"/>
      <c r="GF395" s="3"/>
      <c r="GG395" s="3"/>
      <c r="GH395" s="3"/>
      <c r="GI395" s="3"/>
      <c r="GJ395" s="3"/>
      <c r="GK395" s="3"/>
      <c r="GL395" s="3"/>
      <c r="GM395" s="3"/>
      <c r="GN395" s="3"/>
      <c r="GO395" s="3"/>
      <c r="GP395" s="3"/>
      <c r="GQ395" s="3"/>
      <c r="GR395" s="3"/>
      <c r="GS395" s="3"/>
      <c r="GT395" s="3"/>
      <c r="GU395" s="3"/>
      <c r="GV395" s="3"/>
      <c r="GW395" s="3"/>
      <c r="GX395" s="3">
        <v>0</v>
      </c>
    </row>
    <row r="397" spans="1:245" x14ac:dyDescent="0.2">
      <c r="A397" s="4">
        <v>50</v>
      </c>
      <c r="B397" s="4">
        <v>0</v>
      </c>
      <c r="C397" s="4">
        <v>0</v>
      </c>
      <c r="D397" s="4">
        <v>1</v>
      </c>
      <c r="E397" s="4">
        <v>201</v>
      </c>
      <c r="F397" s="4">
        <f>ROUND(Source!O395,O397)</f>
        <v>5235.3999999999996</v>
      </c>
      <c r="G397" s="4" t="s">
        <v>69</v>
      </c>
      <c r="H397" s="4" t="s">
        <v>70</v>
      </c>
      <c r="I397" s="4"/>
      <c r="J397" s="4"/>
      <c r="K397" s="4">
        <v>201</v>
      </c>
      <c r="L397" s="4">
        <v>1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5235.3999999999996</v>
      </c>
      <c r="X397" s="4">
        <v>1</v>
      </c>
      <c r="Y397" s="4">
        <v>5235.3999999999996</v>
      </c>
      <c r="Z397" s="4"/>
      <c r="AA397" s="4"/>
      <c r="AB397" s="4"/>
    </row>
    <row r="398" spans="1:245" x14ac:dyDescent="0.2">
      <c r="A398" s="4">
        <v>50</v>
      </c>
      <c r="B398" s="4">
        <v>0</v>
      </c>
      <c r="C398" s="4">
        <v>0</v>
      </c>
      <c r="D398" s="4">
        <v>1</v>
      </c>
      <c r="E398" s="4">
        <v>202</v>
      </c>
      <c r="F398" s="4">
        <f>ROUND(Source!P395,O398)</f>
        <v>90.32</v>
      </c>
      <c r="G398" s="4" t="s">
        <v>71</v>
      </c>
      <c r="H398" s="4" t="s">
        <v>72</v>
      </c>
      <c r="I398" s="4"/>
      <c r="J398" s="4"/>
      <c r="K398" s="4">
        <v>202</v>
      </c>
      <c r="L398" s="4">
        <v>2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90.32</v>
      </c>
      <c r="X398" s="4">
        <v>1</v>
      </c>
      <c r="Y398" s="4">
        <v>90.32</v>
      </c>
      <c r="Z398" s="4"/>
      <c r="AA398" s="4"/>
      <c r="AB398" s="4"/>
    </row>
    <row r="399" spans="1:245" x14ac:dyDescent="0.2">
      <c r="A399" s="4">
        <v>50</v>
      </c>
      <c r="B399" s="4">
        <v>0</v>
      </c>
      <c r="C399" s="4">
        <v>0</v>
      </c>
      <c r="D399" s="4">
        <v>1</v>
      </c>
      <c r="E399" s="4">
        <v>222</v>
      </c>
      <c r="F399" s="4">
        <f>ROUND(Source!AO395,O399)</f>
        <v>0</v>
      </c>
      <c r="G399" s="4" t="s">
        <v>73</v>
      </c>
      <c r="H399" s="4" t="s">
        <v>74</v>
      </c>
      <c r="I399" s="4"/>
      <c r="J399" s="4"/>
      <c r="K399" s="4">
        <v>222</v>
      </c>
      <c r="L399" s="4">
        <v>3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45" x14ac:dyDescent="0.2">
      <c r="A400" s="4">
        <v>50</v>
      </c>
      <c r="B400" s="4">
        <v>0</v>
      </c>
      <c r="C400" s="4">
        <v>0</v>
      </c>
      <c r="D400" s="4">
        <v>1</v>
      </c>
      <c r="E400" s="4">
        <v>225</v>
      </c>
      <c r="F400" s="4">
        <f>ROUND(Source!AV395,O400)</f>
        <v>90.32</v>
      </c>
      <c r="G400" s="4" t="s">
        <v>75</v>
      </c>
      <c r="H400" s="4" t="s">
        <v>76</v>
      </c>
      <c r="I400" s="4"/>
      <c r="J400" s="4"/>
      <c r="K400" s="4">
        <v>225</v>
      </c>
      <c r="L400" s="4">
        <v>4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90.32</v>
      </c>
      <c r="X400" s="4">
        <v>1</v>
      </c>
      <c r="Y400" s="4">
        <v>90.32</v>
      </c>
      <c r="Z400" s="4"/>
      <c r="AA400" s="4"/>
      <c r="AB400" s="4"/>
    </row>
    <row r="401" spans="1:28" x14ac:dyDescent="0.2">
      <c r="A401" s="4">
        <v>50</v>
      </c>
      <c r="B401" s="4">
        <v>0</v>
      </c>
      <c r="C401" s="4">
        <v>0</v>
      </c>
      <c r="D401" s="4">
        <v>1</v>
      </c>
      <c r="E401" s="4">
        <v>226</v>
      </c>
      <c r="F401" s="4">
        <f>ROUND(Source!AW395,O401)</f>
        <v>90.32</v>
      </c>
      <c r="G401" s="4" t="s">
        <v>77</v>
      </c>
      <c r="H401" s="4" t="s">
        <v>78</v>
      </c>
      <c r="I401" s="4"/>
      <c r="J401" s="4"/>
      <c r="K401" s="4">
        <v>226</v>
      </c>
      <c r="L401" s="4">
        <v>5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90.32</v>
      </c>
      <c r="X401" s="4">
        <v>1</v>
      </c>
      <c r="Y401" s="4">
        <v>90.32</v>
      </c>
      <c r="Z401" s="4"/>
      <c r="AA401" s="4"/>
      <c r="AB401" s="4"/>
    </row>
    <row r="402" spans="1:28" x14ac:dyDescent="0.2">
      <c r="A402" s="4">
        <v>50</v>
      </c>
      <c r="B402" s="4">
        <v>0</v>
      </c>
      <c r="C402" s="4">
        <v>0</v>
      </c>
      <c r="D402" s="4">
        <v>1</v>
      </c>
      <c r="E402" s="4">
        <v>227</v>
      </c>
      <c r="F402" s="4">
        <f>ROUND(Source!AX395,O402)</f>
        <v>0</v>
      </c>
      <c r="G402" s="4" t="s">
        <v>79</v>
      </c>
      <c r="H402" s="4" t="s">
        <v>80</v>
      </c>
      <c r="I402" s="4"/>
      <c r="J402" s="4"/>
      <c r="K402" s="4">
        <v>227</v>
      </c>
      <c r="L402" s="4">
        <v>6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0</v>
      </c>
      <c r="X402" s="4">
        <v>1</v>
      </c>
      <c r="Y402" s="4">
        <v>0</v>
      </c>
      <c r="Z402" s="4"/>
      <c r="AA402" s="4"/>
      <c r="AB402" s="4"/>
    </row>
    <row r="403" spans="1:28" x14ac:dyDescent="0.2">
      <c r="A403" s="4">
        <v>50</v>
      </c>
      <c r="B403" s="4">
        <v>0</v>
      </c>
      <c r="C403" s="4">
        <v>0</v>
      </c>
      <c r="D403" s="4">
        <v>1</v>
      </c>
      <c r="E403" s="4">
        <v>228</v>
      </c>
      <c r="F403" s="4">
        <f>ROUND(Source!AY395,O403)</f>
        <v>90.32</v>
      </c>
      <c r="G403" s="4" t="s">
        <v>81</v>
      </c>
      <c r="H403" s="4" t="s">
        <v>82</v>
      </c>
      <c r="I403" s="4"/>
      <c r="J403" s="4"/>
      <c r="K403" s="4">
        <v>228</v>
      </c>
      <c r="L403" s="4">
        <v>7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90.32</v>
      </c>
      <c r="X403" s="4">
        <v>1</v>
      </c>
      <c r="Y403" s="4">
        <v>90.32</v>
      </c>
      <c r="Z403" s="4"/>
      <c r="AA403" s="4"/>
      <c r="AB403" s="4"/>
    </row>
    <row r="404" spans="1:28" x14ac:dyDescent="0.2">
      <c r="A404" s="4">
        <v>50</v>
      </c>
      <c r="B404" s="4">
        <v>0</v>
      </c>
      <c r="C404" s="4">
        <v>0</v>
      </c>
      <c r="D404" s="4">
        <v>1</v>
      </c>
      <c r="E404" s="4">
        <v>216</v>
      </c>
      <c r="F404" s="4">
        <f>ROUND(Source!AP395,O404)</f>
        <v>0</v>
      </c>
      <c r="G404" s="4" t="s">
        <v>83</v>
      </c>
      <c r="H404" s="4" t="s">
        <v>84</v>
      </c>
      <c r="I404" s="4"/>
      <c r="J404" s="4"/>
      <c r="K404" s="4">
        <v>216</v>
      </c>
      <c r="L404" s="4">
        <v>8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>
        <v>0</v>
      </c>
      <c r="X404" s="4">
        <v>1</v>
      </c>
      <c r="Y404" s="4">
        <v>0</v>
      </c>
      <c r="Z404" s="4"/>
      <c r="AA404" s="4"/>
      <c r="AB404" s="4"/>
    </row>
    <row r="405" spans="1:28" x14ac:dyDescent="0.2">
      <c r="A405" s="4">
        <v>50</v>
      </c>
      <c r="B405" s="4">
        <v>0</v>
      </c>
      <c r="C405" s="4">
        <v>0</v>
      </c>
      <c r="D405" s="4">
        <v>1</v>
      </c>
      <c r="E405" s="4">
        <v>223</v>
      </c>
      <c r="F405" s="4">
        <f>ROUND(Source!AQ395,O405)</f>
        <v>0</v>
      </c>
      <c r="G405" s="4" t="s">
        <v>85</v>
      </c>
      <c r="H405" s="4" t="s">
        <v>86</v>
      </c>
      <c r="I405" s="4"/>
      <c r="J405" s="4"/>
      <c r="K405" s="4">
        <v>223</v>
      </c>
      <c r="L405" s="4">
        <v>9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0</v>
      </c>
      <c r="X405" s="4">
        <v>1</v>
      </c>
      <c r="Y405" s="4">
        <v>0</v>
      </c>
      <c r="Z405" s="4"/>
      <c r="AA405" s="4"/>
      <c r="AB405" s="4"/>
    </row>
    <row r="406" spans="1:28" x14ac:dyDescent="0.2">
      <c r="A406" s="4">
        <v>50</v>
      </c>
      <c r="B406" s="4">
        <v>0</v>
      </c>
      <c r="C406" s="4">
        <v>0</v>
      </c>
      <c r="D406" s="4">
        <v>1</v>
      </c>
      <c r="E406" s="4">
        <v>229</v>
      </c>
      <c r="F406" s="4">
        <f>ROUND(Source!AZ395,O406)</f>
        <v>0</v>
      </c>
      <c r="G406" s="4" t="s">
        <v>87</v>
      </c>
      <c r="H406" s="4" t="s">
        <v>88</v>
      </c>
      <c r="I406" s="4"/>
      <c r="J406" s="4"/>
      <c r="K406" s="4">
        <v>229</v>
      </c>
      <c r="L406" s="4">
        <v>10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0</v>
      </c>
      <c r="X406" s="4">
        <v>1</v>
      </c>
      <c r="Y406" s="4">
        <v>0</v>
      </c>
      <c r="Z406" s="4"/>
      <c r="AA406" s="4"/>
      <c r="AB406" s="4"/>
    </row>
    <row r="407" spans="1:28" x14ac:dyDescent="0.2">
      <c r="A407" s="4">
        <v>50</v>
      </c>
      <c r="B407" s="4">
        <v>0</v>
      </c>
      <c r="C407" s="4">
        <v>0</v>
      </c>
      <c r="D407" s="4">
        <v>1</v>
      </c>
      <c r="E407" s="4">
        <v>203</v>
      </c>
      <c r="F407" s="4">
        <f>ROUND(Source!Q395,O407)</f>
        <v>0</v>
      </c>
      <c r="G407" s="4" t="s">
        <v>89</v>
      </c>
      <c r="H407" s="4" t="s">
        <v>90</v>
      </c>
      <c r="I407" s="4"/>
      <c r="J407" s="4"/>
      <c r="K407" s="4">
        <v>203</v>
      </c>
      <c r="L407" s="4">
        <v>11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0</v>
      </c>
      <c r="X407" s="4">
        <v>1</v>
      </c>
      <c r="Y407" s="4">
        <v>0</v>
      </c>
      <c r="Z407" s="4"/>
      <c r="AA407" s="4"/>
      <c r="AB407" s="4"/>
    </row>
    <row r="408" spans="1:28" x14ac:dyDescent="0.2">
      <c r="A408" s="4">
        <v>50</v>
      </c>
      <c r="B408" s="4">
        <v>0</v>
      </c>
      <c r="C408" s="4">
        <v>0</v>
      </c>
      <c r="D408" s="4">
        <v>1</v>
      </c>
      <c r="E408" s="4">
        <v>231</v>
      </c>
      <c r="F408" s="4">
        <f>ROUND(Source!BB395,O408)</f>
        <v>0</v>
      </c>
      <c r="G408" s="4" t="s">
        <v>91</v>
      </c>
      <c r="H408" s="4" t="s">
        <v>92</v>
      </c>
      <c r="I408" s="4"/>
      <c r="J408" s="4"/>
      <c r="K408" s="4">
        <v>231</v>
      </c>
      <c r="L408" s="4">
        <v>12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0</v>
      </c>
      <c r="X408" s="4">
        <v>1</v>
      </c>
      <c r="Y408" s="4">
        <v>0</v>
      </c>
      <c r="Z408" s="4"/>
      <c r="AA408" s="4"/>
      <c r="AB408" s="4"/>
    </row>
    <row r="409" spans="1:28" x14ac:dyDescent="0.2">
      <c r="A409" s="4">
        <v>50</v>
      </c>
      <c r="B409" s="4">
        <v>0</v>
      </c>
      <c r="C409" s="4">
        <v>0</v>
      </c>
      <c r="D409" s="4">
        <v>1</v>
      </c>
      <c r="E409" s="4">
        <v>204</v>
      </c>
      <c r="F409" s="4">
        <f>ROUND(Source!R395,O409)</f>
        <v>0</v>
      </c>
      <c r="G409" s="4" t="s">
        <v>93</v>
      </c>
      <c r="H409" s="4" t="s">
        <v>94</v>
      </c>
      <c r="I409" s="4"/>
      <c r="J409" s="4"/>
      <c r="K409" s="4">
        <v>204</v>
      </c>
      <c r="L409" s="4">
        <v>13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0</v>
      </c>
      <c r="X409" s="4">
        <v>1</v>
      </c>
      <c r="Y409" s="4">
        <v>0</v>
      </c>
      <c r="Z409" s="4"/>
      <c r="AA409" s="4"/>
      <c r="AB409" s="4"/>
    </row>
    <row r="410" spans="1:28" x14ac:dyDescent="0.2">
      <c r="A410" s="4">
        <v>50</v>
      </c>
      <c r="B410" s="4">
        <v>0</v>
      </c>
      <c r="C410" s="4">
        <v>0</v>
      </c>
      <c r="D410" s="4">
        <v>1</v>
      </c>
      <c r="E410" s="4">
        <v>205</v>
      </c>
      <c r="F410" s="4">
        <f>ROUND(Source!S395,O410)</f>
        <v>5145.08</v>
      </c>
      <c r="G410" s="4" t="s">
        <v>95</v>
      </c>
      <c r="H410" s="4" t="s">
        <v>96</v>
      </c>
      <c r="I410" s="4"/>
      <c r="J410" s="4"/>
      <c r="K410" s="4">
        <v>205</v>
      </c>
      <c r="L410" s="4">
        <v>14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5145.08</v>
      </c>
      <c r="X410" s="4">
        <v>1</v>
      </c>
      <c r="Y410" s="4">
        <v>5145.08</v>
      </c>
      <c r="Z410" s="4"/>
      <c r="AA410" s="4"/>
      <c r="AB410" s="4"/>
    </row>
    <row r="411" spans="1:28" x14ac:dyDescent="0.2">
      <c r="A411" s="4">
        <v>50</v>
      </c>
      <c r="B411" s="4">
        <v>0</v>
      </c>
      <c r="C411" s="4">
        <v>0</v>
      </c>
      <c r="D411" s="4">
        <v>1</v>
      </c>
      <c r="E411" s="4">
        <v>232</v>
      </c>
      <c r="F411" s="4">
        <f>ROUND(Source!BC395,O411)</f>
        <v>0</v>
      </c>
      <c r="G411" s="4" t="s">
        <v>97</v>
      </c>
      <c r="H411" s="4" t="s">
        <v>98</v>
      </c>
      <c r="I411" s="4"/>
      <c r="J411" s="4"/>
      <c r="K411" s="4">
        <v>232</v>
      </c>
      <c r="L411" s="4">
        <v>15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0</v>
      </c>
      <c r="X411" s="4">
        <v>1</v>
      </c>
      <c r="Y411" s="4">
        <v>0</v>
      </c>
      <c r="Z411" s="4"/>
      <c r="AA411" s="4"/>
      <c r="AB411" s="4"/>
    </row>
    <row r="412" spans="1:28" x14ac:dyDescent="0.2">
      <c r="A412" s="4">
        <v>50</v>
      </c>
      <c r="B412" s="4">
        <v>0</v>
      </c>
      <c r="C412" s="4">
        <v>0</v>
      </c>
      <c r="D412" s="4">
        <v>1</v>
      </c>
      <c r="E412" s="4">
        <v>214</v>
      </c>
      <c r="F412" s="4">
        <f>ROUND(Source!AS395,O412)</f>
        <v>0</v>
      </c>
      <c r="G412" s="4" t="s">
        <v>99</v>
      </c>
      <c r="H412" s="4" t="s">
        <v>100</v>
      </c>
      <c r="I412" s="4"/>
      <c r="J412" s="4"/>
      <c r="K412" s="4">
        <v>214</v>
      </c>
      <c r="L412" s="4">
        <v>16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8" x14ac:dyDescent="0.2">
      <c r="A413" s="4">
        <v>50</v>
      </c>
      <c r="B413" s="4">
        <v>0</v>
      </c>
      <c r="C413" s="4">
        <v>0</v>
      </c>
      <c r="D413" s="4">
        <v>1</v>
      </c>
      <c r="E413" s="4">
        <v>215</v>
      </c>
      <c r="F413" s="4">
        <f>ROUND(Source!AT395,O413)</f>
        <v>0</v>
      </c>
      <c r="G413" s="4" t="s">
        <v>101</v>
      </c>
      <c r="H413" s="4" t="s">
        <v>102</v>
      </c>
      <c r="I413" s="4"/>
      <c r="J413" s="4"/>
      <c r="K413" s="4">
        <v>215</v>
      </c>
      <c r="L413" s="4">
        <v>17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0</v>
      </c>
      <c r="X413" s="4">
        <v>1</v>
      </c>
      <c r="Y413" s="4">
        <v>0</v>
      </c>
      <c r="Z413" s="4"/>
      <c r="AA413" s="4"/>
      <c r="AB413" s="4"/>
    </row>
    <row r="414" spans="1:28" x14ac:dyDescent="0.2">
      <c r="A414" s="4">
        <v>50</v>
      </c>
      <c r="B414" s="4">
        <v>0</v>
      </c>
      <c r="C414" s="4">
        <v>0</v>
      </c>
      <c r="D414" s="4">
        <v>1</v>
      </c>
      <c r="E414" s="4">
        <v>217</v>
      </c>
      <c r="F414" s="4">
        <f>ROUND(Source!AU395,O414)</f>
        <v>9351.4699999999993</v>
      </c>
      <c r="G414" s="4" t="s">
        <v>103</v>
      </c>
      <c r="H414" s="4" t="s">
        <v>104</v>
      </c>
      <c r="I414" s="4"/>
      <c r="J414" s="4"/>
      <c r="K414" s="4">
        <v>217</v>
      </c>
      <c r="L414" s="4">
        <v>18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9351.4699999999993</v>
      </c>
      <c r="X414" s="4">
        <v>1</v>
      </c>
      <c r="Y414" s="4">
        <v>9351.4699999999993</v>
      </c>
      <c r="Z414" s="4"/>
      <c r="AA414" s="4"/>
      <c r="AB414" s="4"/>
    </row>
    <row r="415" spans="1:28" x14ac:dyDescent="0.2">
      <c r="A415" s="4">
        <v>50</v>
      </c>
      <c r="B415" s="4">
        <v>0</v>
      </c>
      <c r="C415" s="4">
        <v>0</v>
      </c>
      <c r="D415" s="4">
        <v>1</v>
      </c>
      <c r="E415" s="4">
        <v>230</v>
      </c>
      <c r="F415" s="4">
        <f>ROUND(Source!BA395,O415)</f>
        <v>0</v>
      </c>
      <c r="G415" s="4" t="s">
        <v>105</v>
      </c>
      <c r="H415" s="4" t="s">
        <v>106</v>
      </c>
      <c r="I415" s="4"/>
      <c r="J415" s="4"/>
      <c r="K415" s="4">
        <v>230</v>
      </c>
      <c r="L415" s="4">
        <v>19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8" x14ac:dyDescent="0.2">
      <c r="A416" s="4">
        <v>50</v>
      </c>
      <c r="B416" s="4">
        <v>0</v>
      </c>
      <c r="C416" s="4">
        <v>0</v>
      </c>
      <c r="D416" s="4">
        <v>1</v>
      </c>
      <c r="E416" s="4">
        <v>206</v>
      </c>
      <c r="F416" s="4">
        <f>ROUND(Source!T395,O416)</f>
        <v>0</v>
      </c>
      <c r="G416" s="4" t="s">
        <v>107</v>
      </c>
      <c r="H416" s="4" t="s">
        <v>108</v>
      </c>
      <c r="I416" s="4"/>
      <c r="J416" s="4"/>
      <c r="K416" s="4">
        <v>206</v>
      </c>
      <c r="L416" s="4">
        <v>20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45" x14ac:dyDescent="0.2">
      <c r="A417" s="4">
        <v>50</v>
      </c>
      <c r="B417" s="4">
        <v>0</v>
      </c>
      <c r="C417" s="4">
        <v>0</v>
      </c>
      <c r="D417" s="4">
        <v>1</v>
      </c>
      <c r="E417" s="4">
        <v>207</v>
      </c>
      <c r="F417" s="4">
        <f>Source!U395</f>
        <v>7.0719999999999992</v>
      </c>
      <c r="G417" s="4" t="s">
        <v>109</v>
      </c>
      <c r="H417" s="4" t="s">
        <v>110</v>
      </c>
      <c r="I417" s="4"/>
      <c r="J417" s="4"/>
      <c r="K417" s="4">
        <v>207</v>
      </c>
      <c r="L417" s="4">
        <v>21</v>
      </c>
      <c r="M417" s="4">
        <v>3</v>
      </c>
      <c r="N417" s="4" t="s">
        <v>3</v>
      </c>
      <c r="O417" s="4">
        <v>-1</v>
      </c>
      <c r="P417" s="4"/>
      <c r="Q417" s="4"/>
      <c r="R417" s="4"/>
      <c r="S417" s="4"/>
      <c r="T417" s="4"/>
      <c r="U417" s="4"/>
      <c r="V417" s="4"/>
      <c r="W417" s="4">
        <v>7.0719999999999992</v>
      </c>
      <c r="X417" s="4">
        <v>1</v>
      </c>
      <c r="Y417" s="4">
        <v>7.0719999999999992</v>
      </c>
      <c r="Z417" s="4"/>
      <c r="AA417" s="4"/>
      <c r="AB417" s="4"/>
    </row>
    <row r="418" spans="1:245" x14ac:dyDescent="0.2">
      <c r="A418" s="4">
        <v>50</v>
      </c>
      <c r="B418" s="4">
        <v>0</v>
      </c>
      <c r="C418" s="4">
        <v>0</v>
      </c>
      <c r="D418" s="4">
        <v>1</v>
      </c>
      <c r="E418" s="4">
        <v>208</v>
      </c>
      <c r="F418" s="4">
        <f>Source!V395</f>
        <v>0</v>
      </c>
      <c r="G418" s="4" t="s">
        <v>111</v>
      </c>
      <c r="H418" s="4" t="s">
        <v>112</v>
      </c>
      <c r="I418" s="4"/>
      <c r="J418" s="4"/>
      <c r="K418" s="4">
        <v>208</v>
      </c>
      <c r="L418" s="4">
        <v>22</v>
      </c>
      <c r="M418" s="4">
        <v>3</v>
      </c>
      <c r="N418" s="4" t="s">
        <v>3</v>
      </c>
      <c r="O418" s="4">
        <v>-1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45" x14ac:dyDescent="0.2">
      <c r="A419" s="4">
        <v>50</v>
      </c>
      <c r="B419" s="4">
        <v>0</v>
      </c>
      <c r="C419" s="4">
        <v>0</v>
      </c>
      <c r="D419" s="4">
        <v>1</v>
      </c>
      <c r="E419" s="4">
        <v>209</v>
      </c>
      <c r="F419" s="4">
        <f>ROUND(Source!W395,O419)</f>
        <v>0</v>
      </c>
      <c r="G419" s="4" t="s">
        <v>113</v>
      </c>
      <c r="H419" s="4" t="s">
        <v>114</v>
      </c>
      <c r="I419" s="4"/>
      <c r="J419" s="4"/>
      <c r="K419" s="4">
        <v>209</v>
      </c>
      <c r="L419" s="4">
        <v>23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0</v>
      </c>
      <c r="X419" s="4">
        <v>1</v>
      </c>
      <c r="Y419" s="4">
        <v>0</v>
      </c>
      <c r="Z419" s="4"/>
      <c r="AA419" s="4"/>
      <c r="AB419" s="4"/>
    </row>
    <row r="420" spans="1:245" x14ac:dyDescent="0.2">
      <c r="A420" s="4">
        <v>50</v>
      </c>
      <c r="B420" s="4">
        <v>0</v>
      </c>
      <c r="C420" s="4">
        <v>0</v>
      </c>
      <c r="D420" s="4">
        <v>1</v>
      </c>
      <c r="E420" s="4">
        <v>233</v>
      </c>
      <c r="F420" s="4">
        <f>ROUND(Source!BD395,O420)</f>
        <v>0</v>
      </c>
      <c r="G420" s="4" t="s">
        <v>115</v>
      </c>
      <c r="H420" s="4" t="s">
        <v>116</v>
      </c>
      <c r="I420" s="4"/>
      <c r="J420" s="4"/>
      <c r="K420" s="4">
        <v>233</v>
      </c>
      <c r="L420" s="4">
        <v>24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0</v>
      </c>
      <c r="X420" s="4">
        <v>1</v>
      </c>
      <c r="Y420" s="4">
        <v>0</v>
      </c>
      <c r="Z420" s="4"/>
      <c r="AA420" s="4"/>
      <c r="AB420" s="4"/>
    </row>
    <row r="421" spans="1:245" x14ac:dyDescent="0.2">
      <c r="A421" s="4">
        <v>50</v>
      </c>
      <c r="B421" s="4">
        <v>0</v>
      </c>
      <c r="C421" s="4">
        <v>0</v>
      </c>
      <c r="D421" s="4">
        <v>1</v>
      </c>
      <c r="E421" s="4">
        <v>210</v>
      </c>
      <c r="F421" s="4">
        <f>ROUND(Source!X395,O421)</f>
        <v>3601.56</v>
      </c>
      <c r="G421" s="4" t="s">
        <v>117</v>
      </c>
      <c r="H421" s="4" t="s">
        <v>118</v>
      </c>
      <c r="I421" s="4"/>
      <c r="J421" s="4"/>
      <c r="K421" s="4">
        <v>210</v>
      </c>
      <c r="L421" s="4">
        <v>25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3601.56</v>
      </c>
      <c r="X421" s="4">
        <v>1</v>
      </c>
      <c r="Y421" s="4">
        <v>3601.56</v>
      </c>
      <c r="Z421" s="4"/>
      <c r="AA421" s="4"/>
      <c r="AB421" s="4"/>
    </row>
    <row r="422" spans="1:245" x14ac:dyDescent="0.2">
      <c r="A422" s="4">
        <v>50</v>
      </c>
      <c r="B422" s="4">
        <v>0</v>
      </c>
      <c r="C422" s="4">
        <v>0</v>
      </c>
      <c r="D422" s="4">
        <v>1</v>
      </c>
      <c r="E422" s="4">
        <v>211</v>
      </c>
      <c r="F422" s="4">
        <f>ROUND(Source!Y395,O422)</f>
        <v>514.51</v>
      </c>
      <c r="G422" s="4" t="s">
        <v>119</v>
      </c>
      <c r="H422" s="4" t="s">
        <v>120</v>
      </c>
      <c r="I422" s="4"/>
      <c r="J422" s="4"/>
      <c r="K422" s="4">
        <v>211</v>
      </c>
      <c r="L422" s="4">
        <v>26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514.51</v>
      </c>
      <c r="X422" s="4">
        <v>1</v>
      </c>
      <c r="Y422" s="4">
        <v>514.51</v>
      </c>
      <c r="Z422" s="4"/>
      <c r="AA422" s="4"/>
      <c r="AB422" s="4"/>
    </row>
    <row r="423" spans="1:245" x14ac:dyDescent="0.2">
      <c r="A423" s="4">
        <v>50</v>
      </c>
      <c r="B423" s="4">
        <v>0</v>
      </c>
      <c r="C423" s="4">
        <v>0</v>
      </c>
      <c r="D423" s="4">
        <v>1</v>
      </c>
      <c r="E423" s="4">
        <v>224</v>
      </c>
      <c r="F423" s="4">
        <f>ROUND(Source!AR395,O423)</f>
        <v>9351.4699999999993</v>
      </c>
      <c r="G423" s="4" t="s">
        <v>121</v>
      </c>
      <c r="H423" s="4" t="s">
        <v>122</v>
      </c>
      <c r="I423" s="4"/>
      <c r="J423" s="4"/>
      <c r="K423" s="4">
        <v>224</v>
      </c>
      <c r="L423" s="4">
        <v>27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9351.4699999999993</v>
      </c>
      <c r="X423" s="4">
        <v>1</v>
      </c>
      <c r="Y423" s="4">
        <v>9351.4699999999993</v>
      </c>
      <c r="Z423" s="4"/>
      <c r="AA423" s="4"/>
      <c r="AB423" s="4"/>
    </row>
    <row r="425" spans="1:245" x14ac:dyDescent="0.2">
      <c r="A425" s="1">
        <v>5</v>
      </c>
      <c r="B425" s="1">
        <v>1</v>
      </c>
      <c r="C425" s="1"/>
      <c r="D425" s="1">
        <f>ROW(A433)</f>
        <v>433</v>
      </c>
      <c r="E425" s="1"/>
      <c r="F425" s="1" t="s">
        <v>13</v>
      </c>
      <c r="G425" s="1" t="s">
        <v>257</v>
      </c>
      <c r="H425" s="1" t="s">
        <v>3</v>
      </c>
      <c r="I425" s="1">
        <v>0</v>
      </c>
      <c r="J425" s="1"/>
      <c r="K425" s="1">
        <v>0</v>
      </c>
      <c r="L425" s="1"/>
      <c r="M425" s="1" t="s">
        <v>3</v>
      </c>
      <c r="N425" s="1"/>
      <c r="O425" s="1"/>
      <c r="P425" s="1"/>
      <c r="Q425" s="1"/>
      <c r="R425" s="1"/>
      <c r="S425" s="1">
        <v>0</v>
      </c>
      <c r="T425" s="1"/>
      <c r="U425" s="1" t="s">
        <v>3</v>
      </c>
      <c r="V425" s="1">
        <v>0</v>
      </c>
      <c r="W425" s="1"/>
      <c r="X425" s="1"/>
      <c r="Y425" s="1"/>
      <c r="Z425" s="1"/>
      <c r="AA425" s="1"/>
      <c r="AB425" s="1" t="s">
        <v>3</v>
      </c>
      <c r="AC425" s="1" t="s">
        <v>3</v>
      </c>
      <c r="AD425" s="1" t="s">
        <v>3</v>
      </c>
      <c r="AE425" s="1" t="s">
        <v>3</v>
      </c>
      <c r="AF425" s="1" t="s">
        <v>3</v>
      </c>
      <c r="AG425" s="1" t="s">
        <v>3</v>
      </c>
      <c r="AH425" s="1"/>
      <c r="AI425" s="1"/>
      <c r="AJ425" s="1"/>
      <c r="AK425" s="1"/>
      <c r="AL425" s="1"/>
      <c r="AM425" s="1"/>
      <c r="AN425" s="1"/>
      <c r="AO425" s="1"/>
      <c r="AP425" s="1" t="s">
        <v>3</v>
      </c>
      <c r="AQ425" s="1" t="s">
        <v>3</v>
      </c>
      <c r="AR425" s="1" t="s">
        <v>3</v>
      </c>
      <c r="AS425" s="1"/>
      <c r="AT425" s="1"/>
      <c r="AU425" s="1"/>
      <c r="AV425" s="1"/>
      <c r="AW425" s="1"/>
      <c r="AX425" s="1"/>
      <c r="AY425" s="1"/>
      <c r="AZ425" s="1" t="s">
        <v>3</v>
      </c>
      <c r="BA425" s="1"/>
      <c r="BB425" s="1" t="s">
        <v>3</v>
      </c>
      <c r="BC425" s="1" t="s">
        <v>3</v>
      </c>
      <c r="BD425" s="1" t="s">
        <v>3</v>
      </c>
      <c r="BE425" s="1" t="s">
        <v>3</v>
      </c>
      <c r="BF425" s="1" t="s">
        <v>3</v>
      </c>
      <c r="BG425" s="1" t="s">
        <v>3</v>
      </c>
      <c r="BH425" s="1" t="s">
        <v>3</v>
      </c>
      <c r="BI425" s="1" t="s">
        <v>3</v>
      </c>
      <c r="BJ425" s="1" t="s">
        <v>3</v>
      </c>
      <c r="BK425" s="1" t="s">
        <v>3</v>
      </c>
      <c r="BL425" s="1" t="s">
        <v>3</v>
      </c>
      <c r="BM425" s="1" t="s">
        <v>3</v>
      </c>
      <c r="BN425" s="1" t="s">
        <v>3</v>
      </c>
      <c r="BO425" s="1" t="s">
        <v>3</v>
      </c>
      <c r="BP425" s="1" t="s">
        <v>3</v>
      </c>
      <c r="BQ425" s="1"/>
      <c r="BR425" s="1"/>
      <c r="BS425" s="1"/>
      <c r="BT425" s="1"/>
      <c r="BU425" s="1"/>
      <c r="BV425" s="1"/>
      <c r="BW425" s="1"/>
      <c r="BX425" s="1">
        <v>0</v>
      </c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>
        <v>0</v>
      </c>
    </row>
    <row r="427" spans="1:245" x14ac:dyDescent="0.2">
      <c r="A427" s="2">
        <v>52</v>
      </c>
      <c r="B427" s="2">
        <f t="shared" ref="B427:G427" si="226">B433</f>
        <v>1</v>
      </c>
      <c r="C427" s="2">
        <f t="shared" si="226"/>
        <v>5</v>
      </c>
      <c r="D427" s="2">
        <f t="shared" si="226"/>
        <v>425</v>
      </c>
      <c r="E427" s="2">
        <f t="shared" si="226"/>
        <v>0</v>
      </c>
      <c r="F427" s="2" t="str">
        <f t="shared" si="226"/>
        <v>Новый подраздел</v>
      </c>
      <c r="G427" s="2" t="str">
        <f t="shared" si="226"/>
        <v>Молниезащита, заземление и уравнивание потенциалов</v>
      </c>
      <c r="H427" s="2"/>
      <c r="I427" s="2"/>
      <c r="J427" s="2"/>
      <c r="K427" s="2"/>
      <c r="L427" s="2"/>
      <c r="M427" s="2"/>
      <c r="N427" s="2"/>
      <c r="O427" s="2">
        <f t="shared" ref="O427:AT427" si="227">O433</f>
        <v>2266.5100000000002</v>
      </c>
      <c r="P427" s="2">
        <f t="shared" si="227"/>
        <v>8.5500000000000007</v>
      </c>
      <c r="Q427" s="2">
        <f t="shared" si="227"/>
        <v>0</v>
      </c>
      <c r="R427" s="2">
        <f t="shared" si="227"/>
        <v>0</v>
      </c>
      <c r="S427" s="2">
        <f t="shared" si="227"/>
        <v>2257.96</v>
      </c>
      <c r="T427" s="2">
        <f t="shared" si="227"/>
        <v>0</v>
      </c>
      <c r="U427" s="2">
        <f t="shared" si="227"/>
        <v>4.218</v>
      </c>
      <c r="V427" s="2">
        <f t="shared" si="227"/>
        <v>0</v>
      </c>
      <c r="W427" s="2">
        <f t="shared" si="227"/>
        <v>0</v>
      </c>
      <c r="X427" s="2">
        <f t="shared" si="227"/>
        <v>1580.57</v>
      </c>
      <c r="Y427" s="2">
        <f t="shared" si="227"/>
        <v>225.8</v>
      </c>
      <c r="Z427" s="2">
        <f t="shared" si="227"/>
        <v>0</v>
      </c>
      <c r="AA427" s="2">
        <f t="shared" si="227"/>
        <v>0</v>
      </c>
      <c r="AB427" s="2">
        <f t="shared" si="227"/>
        <v>2266.5100000000002</v>
      </c>
      <c r="AC427" s="2">
        <f t="shared" si="227"/>
        <v>8.5500000000000007</v>
      </c>
      <c r="AD427" s="2">
        <f t="shared" si="227"/>
        <v>0</v>
      </c>
      <c r="AE427" s="2">
        <f t="shared" si="227"/>
        <v>0</v>
      </c>
      <c r="AF427" s="2">
        <f t="shared" si="227"/>
        <v>2257.96</v>
      </c>
      <c r="AG427" s="2">
        <f t="shared" si="227"/>
        <v>0</v>
      </c>
      <c r="AH427" s="2">
        <f t="shared" si="227"/>
        <v>4.218</v>
      </c>
      <c r="AI427" s="2">
        <f t="shared" si="227"/>
        <v>0</v>
      </c>
      <c r="AJ427" s="2">
        <f t="shared" si="227"/>
        <v>0</v>
      </c>
      <c r="AK427" s="2">
        <f t="shared" si="227"/>
        <v>1580.57</v>
      </c>
      <c r="AL427" s="2">
        <f t="shared" si="227"/>
        <v>225.8</v>
      </c>
      <c r="AM427" s="2">
        <f t="shared" si="227"/>
        <v>0</v>
      </c>
      <c r="AN427" s="2">
        <f t="shared" si="227"/>
        <v>0</v>
      </c>
      <c r="AO427" s="2">
        <f t="shared" si="227"/>
        <v>0</v>
      </c>
      <c r="AP427" s="2">
        <f t="shared" si="227"/>
        <v>0</v>
      </c>
      <c r="AQ427" s="2">
        <f t="shared" si="227"/>
        <v>0</v>
      </c>
      <c r="AR427" s="2">
        <f t="shared" si="227"/>
        <v>4072.88</v>
      </c>
      <c r="AS427" s="2">
        <f t="shared" si="227"/>
        <v>0</v>
      </c>
      <c r="AT427" s="2">
        <f t="shared" si="227"/>
        <v>0</v>
      </c>
      <c r="AU427" s="2">
        <f t="shared" ref="AU427:BZ427" si="228">AU433</f>
        <v>4072.88</v>
      </c>
      <c r="AV427" s="2">
        <f t="shared" si="228"/>
        <v>8.5500000000000007</v>
      </c>
      <c r="AW427" s="2">
        <f t="shared" si="228"/>
        <v>8.5500000000000007</v>
      </c>
      <c r="AX427" s="2">
        <f t="shared" si="228"/>
        <v>0</v>
      </c>
      <c r="AY427" s="2">
        <f t="shared" si="228"/>
        <v>8.5500000000000007</v>
      </c>
      <c r="AZ427" s="2">
        <f t="shared" si="228"/>
        <v>0</v>
      </c>
      <c r="BA427" s="2">
        <f t="shared" si="228"/>
        <v>0</v>
      </c>
      <c r="BB427" s="2">
        <f t="shared" si="228"/>
        <v>0</v>
      </c>
      <c r="BC427" s="2">
        <f t="shared" si="228"/>
        <v>0</v>
      </c>
      <c r="BD427" s="2">
        <f t="shared" si="228"/>
        <v>0</v>
      </c>
      <c r="BE427" s="2">
        <f t="shared" si="228"/>
        <v>0</v>
      </c>
      <c r="BF427" s="2">
        <f t="shared" si="228"/>
        <v>0</v>
      </c>
      <c r="BG427" s="2">
        <f t="shared" si="228"/>
        <v>0</v>
      </c>
      <c r="BH427" s="2">
        <f t="shared" si="228"/>
        <v>0</v>
      </c>
      <c r="BI427" s="2">
        <f t="shared" si="228"/>
        <v>0</v>
      </c>
      <c r="BJ427" s="2">
        <f t="shared" si="228"/>
        <v>0</v>
      </c>
      <c r="BK427" s="2">
        <f t="shared" si="228"/>
        <v>0</v>
      </c>
      <c r="BL427" s="2">
        <f t="shared" si="228"/>
        <v>0</v>
      </c>
      <c r="BM427" s="2">
        <f t="shared" si="228"/>
        <v>0</v>
      </c>
      <c r="BN427" s="2">
        <f t="shared" si="228"/>
        <v>0</v>
      </c>
      <c r="BO427" s="2">
        <f t="shared" si="228"/>
        <v>0</v>
      </c>
      <c r="BP427" s="2">
        <f t="shared" si="228"/>
        <v>0</v>
      </c>
      <c r="BQ427" s="2">
        <f t="shared" si="228"/>
        <v>0</v>
      </c>
      <c r="BR427" s="2">
        <f t="shared" si="228"/>
        <v>0</v>
      </c>
      <c r="BS427" s="2">
        <f t="shared" si="228"/>
        <v>0</v>
      </c>
      <c r="BT427" s="2">
        <f t="shared" si="228"/>
        <v>0</v>
      </c>
      <c r="BU427" s="2">
        <f t="shared" si="228"/>
        <v>0</v>
      </c>
      <c r="BV427" s="2">
        <f t="shared" si="228"/>
        <v>0</v>
      </c>
      <c r="BW427" s="2">
        <f t="shared" si="228"/>
        <v>0</v>
      </c>
      <c r="BX427" s="2">
        <f t="shared" si="228"/>
        <v>0</v>
      </c>
      <c r="BY427" s="2">
        <f t="shared" si="228"/>
        <v>0</v>
      </c>
      <c r="BZ427" s="2">
        <f t="shared" si="228"/>
        <v>0</v>
      </c>
      <c r="CA427" s="2">
        <f t="shared" ref="CA427:DF427" si="229">CA433</f>
        <v>4072.88</v>
      </c>
      <c r="CB427" s="2">
        <f t="shared" si="229"/>
        <v>0</v>
      </c>
      <c r="CC427" s="2">
        <f t="shared" si="229"/>
        <v>0</v>
      </c>
      <c r="CD427" s="2">
        <f t="shared" si="229"/>
        <v>4072.88</v>
      </c>
      <c r="CE427" s="2">
        <f t="shared" si="229"/>
        <v>8.5500000000000007</v>
      </c>
      <c r="CF427" s="2">
        <f t="shared" si="229"/>
        <v>8.5500000000000007</v>
      </c>
      <c r="CG427" s="2">
        <f t="shared" si="229"/>
        <v>0</v>
      </c>
      <c r="CH427" s="2">
        <f t="shared" si="229"/>
        <v>8.5500000000000007</v>
      </c>
      <c r="CI427" s="2">
        <f t="shared" si="229"/>
        <v>0</v>
      </c>
      <c r="CJ427" s="2">
        <f t="shared" si="229"/>
        <v>0</v>
      </c>
      <c r="CK427" s="2">
        <f t="shared" si="229"/>
        <v>0</v>
      </c>
      <c r="CL427" s="2">
        <f t="shared" si="229"/>
        <v>0</v>
      </c>
      <c r="CM427" s="2">
        <f t="shared" si="229"/>
        <v>0</v>
      </c>
      <c r="CN427" s="2">
        <f t="shared" si="229"/>
        <v>0</v>
      </c>
      <c r="CO427" s="2">
        <f t="shared" si="229"/>
        <v>0</v>
      </c>
      <c r="CP427" s="2">
        <f t="shared" si="229"/>
        <v>0</v>
      </c>
      <c r="CQ427" s="2">
        <f t="shared" si="229"/>
        <v>0</v>
      </c>
      <c r="CR427" s="2">
        <f t="shared" si="229"/>
        <v>0</v>
      </c>
      <c r="CS427" s="2">
        <f t="shared" si="229"/>
        <v>0</v>
      </c>
      <c r="CT427" s="2">
        <f t="shared" si="229"/>
        <v>0</v>
      </c>
      <c r="CU427" s="2">
        <f t="shared" si="229"/>
        <v>0</v>
      </c>
      <c r="CV427" s="2">
        <f t="shared" si="229"/>
        <v>0</v>
      </c>
      <c r="CW427" s="2">
        <f t="shared" si="229"/>
        <v>0</v>
      </c>
      <c r="CX427" s="2">
        <f t="shared" si="229"/>
        <v>0</v>
      </c>
      <c r="CY427" s="2">
        <f t="shared" si="229"/>
        <v>0</v>
      </c>
      <c r="CZ427" s="2">
        <f t="shared" si="229"/>
        <v>0</v>
      </c>
      <c r="DA427" s="2">
        <f t="shared" si="229"/>
        <v>0</v>
      </c>
      <c r="DB427" s="2">
        <f t="shared" si="229"/>
        <v>0</v>
      </c>
      <c r="DC427" s="2">
        <f t="shared" si="229"/>
        <v>0</v>
      </c>
      <c r="DD427" s="2">
        <f t="shared" si="229"/>
        <v>0</v>
      </c>
      <c r="DE427" s="2">
        <f t="shared" si="229"/>
        <v>0</v>
      </c>
      <c r="DF427" s="2">
        <f t="shared" si="229"/>
        <v>0</v>
      </c>
      <c r="DG427" s="3">
        <f t="shared" ref="DG427:EL427" si="230">DG433</f>
        <v>0</v>
      </c>
      <c r="DH427" s="3">
        <f t="shared" si="230"/>
        <v>0</v>
      </c>
      <c r="DI427" s="3">
        <f t="shared" si="230"/>
        <v>0</v>
      </c>
      <c r="DJ427" s="3">
        <f t="shared" si="230"/>
        <v>0</v>
      </c>
      <c r="DK427" s="3">
        <f t="shared" si="230"/>
        <v>0</v>
      </c>
      <c r="DL427" s="3">
        <f t="shared" si="230"/>
        <v>0</v>
      </c>
      <c r="DM427" s="3">
        <f t="shared" si="230"/>
        <v>0</v>
      </c>
      <c r="DN427" s="3">
        <f t="shared" si="230"/>
        <v>0</v>
      </c>
      <c r="DO427" s="3">
        <f t="shared" si="230"/>
        <v>0</v>
      </c>
      <c r="DP427" s="3">
        <f t="shared" si="230"/>
        <v>0</v>
      </c>
      <c r="DQ427" s="3">
        <f t="shared" si="230"/>
        <v>0</v>
      </c>
      <c r="DR427" s="3">
        <f t="shared" si="230"/>
        <v>0</v>
      </c>
      <c r="DS427" s="3">
        <f t="shared" si="230"/>
        <v>0</v>
      </c>
      <c r="DT427" s="3">
        <f t="shared" si="230"/>
        <v>0</v>
      </c>
      <c r="DU427" s="3">
        <f t="shared" si="230"/>
        <v>0</v>
      </c>
      <c r="DV427" s="3">
        <f t="shared" si="230"/>
        <v>0</v>
      </c>
      <c r="DW427" s="3">
        <f t="shared" si="230"/>
        <v>0</v>
      </c>
      <c r="DX427" s="3">
        <f t="shared" si="230"/>
        <v>0</v>
      </c>
      <c r="DY427" s="3">
        <f t="shared" si="230"/>
        <v>0</v>
      </c>
      <c r="DZ427" s="3">
        <f t="shared" si="230"/>
        <v>0</v>
      </c>
      <c r="EA427" s="3">
        <f t="shared" si="230"/>
        <v>0</v>
      </c>
      <c r="EB427" s="3">
        <f t="shared" si="230"/>
        <v>0</v>
      </c>
      <c r="EC427" s="3">
        <f t="shared" si="230"/>
        <v>0</v>
      </c>
      <c r="ED427" s="3">
        <f t="shared" si="230"/>
        <v>0</v>
      </c>
      <c r="EE427" s="3">
        <f t="shared" si="230"/>
        <v>0</v>
      </c>
      <c r="EF427" s="3">
        <f t="shared" si="230"/>
        <v>0</v>
      </c>
      <c r="EG427" s="3">
        <f t="shared" si="230"/>
        <v>0</v>
      </c>
      <c r="EH427" s="3">
        <f t="shared" si="230"/>
        <v>0</v>
      </c>
      <c r="EI427" s="3">
        <f t="shared" si="230"/>
        <v>0</v>
      </c>
      <c r="EJ427" s="3">
        <f t="shared" si="230"/>
        <v>0</v>
      </c>
      <c r="EK427" s="3">
        <f t="shared" si="230"/>
        <v>0</v>
      </c>
      <c r="EL427" s="3">
        <f t="shared" si="230"/>
        <v>0</v>
      </c>
      <c r="EM427" s="3">
        <f t="shared" ref="EM427:FR427" si="231">EM433</f>
        <v>0</v>
      </c>
      <c r="EN427" s="3">
        <f t="shared" si="231"/>
        <v>0</v>
      </c>
      <c r="EO427" s="3">
        <f t="shared" si="231"/>
        <v>0</v>
      </c>
      <c r="EP427" s="3">
        <f t="shared" si="231"/>
        <v>0</v>
      </c>
      <c r="EQ427" s="3">
        <f t="shared" si="231"/>
        <v>0</v>
      </c>
      <c r="ER427" s="3">
        <f t="shared" si="231"/>
        <v>0</v>
      </c>
      <c r="ES427" s="3">
        <f t="shared" si="231"/>
        <v>0</v>
      </c>
      <c r="ET427" s="3">
        <f t="shared" si="231"/>
        <v>0</v>
      </c>
      <c r="EU427" s="3">
        <f t="shared" si="231"/>
        <v>0</v>
      </c>
      <c r="EV427" s="3">
        <f t="shared" si="231"/>
        <v>0</v>
      </c>
      <c r="EW427" s="3">
        <f t="shared" si="231"/>
        <v>0</v>
      </c>
      <c r="EX427" s="3">
        <f t="shared" si="231"/>
        <v>0</v>
      </c>
      <c r="EY427" s="3">
        <f t="shared" si="231"/>
        <v>0</v>
      </c>
      <c r="EZ427" s="3">
        <f t="shared" si="231"/>
        <v>0</v>
      </c>
      <c r="FA427" s="3">
        <f t="shared" si="231"/>
        <v>0</v>
      </c>
      <c r="FB427" s="3">
        <f t="shared" si="231"/>
        <v>0</v>
      </c>
      <c r="FC427" s="3">
        <f t="shared" si="231"/>
        <v>0</v>
      </c>
      <c r="FD427" s="3">
        <f t="shared" si="231"/>
        <v>0</v>
      </c>
      <c r="FE427" s="3">
        <f t="shared" si="231"/>
        <v>0</v>
      </c>
      <c r="FF427" s="3">
        <f t="shared" si="231"/>
        <v>0</v>
      </c>
      <c r="FG427" s="3">
        <f t="shared" si="231"/>
        <v>0</v>
      </c>
      <c r="FH427" s="3">
        <f t="shared" si="231"/>
        <v>0</v>
      </c>
      <c r="FI427" s="3">
        <f t="shared" si="231"/>
        <v>0</v>
      </c>
      <c r="FJ427" s="3">
        <f t="shared" si="231"/>
        <v>0</v>
      </c>
      <c r="FK427" s="3">
        <f t="shared" si="231"/>
        <v>0</v>
      </c>
      <c r="FL427" s="3">
        <f t="shared" si="231"/>
        <v>0</v>
      </c>
      <c r="FM427" s="3">
        <f t="shared" si="231"/>
        <v>0</v>
      </c>
      <c r="FN427" s="3">
        <f t="shared" si="231"/>
        <v>0</v>
      </c>
      <c r="FO427" s="3">
        <f t="shared" si="231"/>
        <v>0</v>
      </c>
      <c r="FP427" s="3">
        <f t="shared" si="231"/>
        <v>0</v>
      </c>
      <c r="FQ427" s="3">
        <f t="shared" si="231"/>
        <v>0</v>
      </c>
      <c r="FR427" s="3">
        <f t="shared" si="231"/>
        <v>0</v>
      </c>
      <c r="FS427" s="3">
        <f t="shared" ref="FS427:GX427" si="232">FS433</f>
        <v>0</v>
      </c>
      <c r="FT427" s="3">
        <f t="shared" si="232"/>
        <v>0</v>
      </c>
      <c r="FU427" s="3">
        <f t="shared" si="232"/>
        <v>0</v>
      </c>
      <c r="FV427" s="3">
        <f t="shared" si="232"/>
        <v>0</v>
      </c>
      <c r="FW427" s="3">
        <f t="shared" si="232"/>
        <v>0</v>
      </c>
      <c r="FX427" s="3">
        <f t="shared" si="232"/>
        <v>0</v>
      </c>
      <c r="FY427" s="3">
        <f t="shared" si="232"/>
        <v>0</v>
      </c>
      <c r="FZ427" s="3">
        <f t="shared" si="232"/>
        <v>0</v>
      </c>
      <c r="GA427" s="3">
        <f t="shared" si="232"/>
        <v>0</v>
      </c>
      <c r="GB427" s="3">
        <f t="shared" si="232"/>
        <v>0</v>
      </c>
      <c r="GC427" s="3">
        <f t="shared" si="232"/>
        <v>0</v>
      </c>
      <c r="GD427" s="3">
        <f t="shared" si="232"/>
        <v>0</v>
      </c>
      <c r="GE427" s="3">
        <f t="shared" si="232"/>
        <v>0</v>
      </c>
      <c r="GF427" s="3">
        <f t="shared" si="232"/>
        <v>0</v>
      </c>
      <c r="GG427" s="3">
        <f t="shared" si="232"/>
        <v>0</v>
      </c>
      <c r="GH427" s="3">
        <f t="shared" si="232"/>
        <v>0</v>
      </c>
      <c r="GI427" s="3">
        <f t="shared" si="232"/>
        <v>0</v>
      </c>
      <c r="GJ427" s="3">
        <f t="shared" si="232"/>
        <v>0</v>
      </c>
      <c r="GK427" s="3">
        <f t="shared" si="232"/>
        <v>0</v>
      </c>
      <c r="GL427" s="3">
        <f t="shared" si="232"/>
        <v>0</v>
      </c>
      <c r="GM427" s="3">
        <f t="shared" si="232"/>
        <v>0</v>
      </c>
      <c r="GN427" s="3">
        <f t="shared" si="232"/>
        <v>0</v>
      </c>
      <c r="GO427" s="3">
        <f t="shared" si="232"/>
        <v>0</v>
      </c>
      <c r="GP427" s="3">
        <f t="shared" si="232"/>
        <v>0</v>
      </c>
      <c r="GQ427" s="3">
        <f t="shared" si="232"/>
        <v>0</v>
      </c>
      <c r="GR427" s="3">
        <f t="shared" si="232"/>
        <v>0</v>
      </c>
      <c r="GS427" s="3">
        <f t="shared" si="232"/>
        <v>0</v>
      </c>
      <c r="GT427" s="3">
        <f t="shared" si="232"/>
        <v>0</v>
      </c>
      <c r="GU427" s="3">
        <f t="shared" si="232"/>
        <v>0</v>
      </c>
      <c r="GV427" s="3">
        <f t="shared" si="232"/>
        <v>0</v>
      </c>
      <c r="GW427" s="3">
        <f t="shared" si="232"/>
        <v>0</v>
      </c>
      <c r="GX427" s="3">
        <f t="shared" si="232"/>
        <v>0</v>
      </c>
    </row>
    <row r="429" spans="1:245" x14ac:dyDescent="0.2">
      <c r="A429">
        <v>17</v>
      </c>
      <c r="B429">
        <v>1</v>
      </c>
      <c r="D429">
        <f>ROW(EtalonRes!A130)</f>
        <v>130</v>
      </c>
      <c r="E429" t="s">
        <v>258</v>
      </c>
      <c r="F429" t="s">
        <v>259</v>
      </c>
      <c r="G429" t="s">
        <v>260</v>
      </c>
      <c r="H429" t="s">
        <v>132</v>
      </c>
      <c r="I429">
        <f>ROUND((120+80+100+60+20)*0.1/100,9)</f>
        <v>0.38</v>
      </c>
      <c r="J429">
        <v>0</v>
      </c>
      <c r="K429">
        <f>ROUND((120+80+100+60+20)*0.1/100,9)</f>
        <v>0.38</v>
      </c>
      <c r="O429">
        <f>ROUND(CP429,2)</f>
        <v>2266.5100000000002</v>
      </c>
      <c r="P429">
        <f>ROUND(CQ429*I429,2)</f>
        <v>8.5500000000000007</v>
      </c>
      <c r="Q429">
        <f>ROUND(CR429*I429,2)</f>
        <v>0</v>
      </c>
      <c r="R429">
        <f>ROUND(CS429*I429,2)</f>
        <v>0</v>
      </c>
      <c r="S429">
        <f>ROUND(CT429*I429,2)</f>
        <v>2257.96</v>
      </c>
      <c r="T429">
        <f>ROUND(CU429*I429,2)</f>
        <v>0</v>
      </c>
      <c r="U429">
        <f>CV429*I429</f>
        <v>4.218</v>
      </c>
      <c r="V429">
        <f>CW429*I429</f>
        <v>0</v>
      </c>
      <c r="W429">
        <f>ROUND(CX429*I429,2)</f>
        <v>0</v>
      </c>
      <c r="X429">
        <f t="shared" ref="X429:Y431" si="233">ROUND(CY429,2)</f>
        <v>1580.57</v>
      </c>
      <c r="Y429">
        <f t="shared" si="233"/>
        <v>225.8</v>
      </c>
      <c r="AA429">
        <v>1472364219</v>
      </c>
      <c r="AB429">
        <f>ROUND((AC429+AD429+AF429),6)</f>
        <v>5964.51</v>
      </c>
      <c r="AC429">
        <f>ROUND((ES429),6)</f>
        <v>22.51</v>
      </c>
      <c r="AD429">
        <f>ROUND((((ET429)-(EU429))+AE429),6)</f>
        <v>0</v>
      </c>
      <c r="AE429">
        <f t="shared" ref="AE429:AF431" si="234">ROUND((EU429),6)</f>
        <v>0</v>
      </c>
      <c r="AF429">
        <f t="shared" si="234"/>
        <v>5942</v>
      </c>
      <c r="AG429">
        <f>ROUND((AP429),6)</f>
        <v>0</v>
      </c>
      <c r="AH429">
        <f t="shared" ref="AH429:AI431" si="235">(EW429)</f>
        <v>11.1</v>
      </c>
      <c r="AI429">
        <f t="shared" si="235"/>
        <v>0</v>
      </c>
      <c r="AJ429">
        <f>(AS429)</f>
        <v>0</v>
      </c>
      <c r="AK429">
        <v>5964.51</v>
      </c>
      <c r="AL429">
        <v>22.51</v>
      </c>
      <c r="AM429">
        <v>0</v>
      </c>
      <c r="AN429">
        <v>0</v>
      </c>
      <c r="AO429">
        <v>5942</v>
      </c>
      <c r="AP429">
        <v>0</v>
      </c>
      <c r="AQ429">
        <v>11.1</v>
      </c>
      <c r="AR429">
        <v>0</v>
      </c>
      <c r="AS429">
        <v>0</v>
      </c>
      <c r="AT429">
        <v>70</v>
      </c>
      <c r="AU429">
        <v>10</v>
      </c>
      <c r="AV429">
        <v>1</v>
      </c>
      <c r="AW429">
        <v>1</v>
      </c>
      <c r="AZ429">
        <v>1</v>
      </c>
      <c r="BA429">
        <v>1</v>
      </c>
      <c r="BB429">
        <v>1</v>
      </c>
      <c r="BC429">
        <v>1</v>
      </c>
      <c r="BD429" t="s">
        <v>3</v>
      </c>
      <c r="BE429" t="s">
        <v>3</v>
      </c>
      <c r="BF429" t="s">
        <v>3</v>
      </c>
      <c r="BG429" t="s">
        <v>3</v>
      </c>
      <c r="BH429">
        <v>0</v>
      </c>
      <c r="BI429">
        <v>4</v>
      </c>
      <c r="BJ429" t="s">
        <v>261</v>
      </c>
      <c r="BM429">
        <v>0</v>
      </c>
      <c r="BN429">
        <v>0</v>
      </c>
      <c r="BO429" t="s">
        <v>3</v>
      </c>
      <c r="BP429">
        <v>0</v>
      </c>
      <c r="BQ429">
        <v>1</v>
      </c>
      <c r="BR429">
        <v>0</v>
      </c>
      <c r="BS429">
        <v>1</v>
      </c>
      <c r="BT429">
        <v>1</v>
      </c>
      <c r="BU429">
        <v>1</v>
      </c>
      <c r="BV429">
        <v>1</v>
      </c>
      <c r="BW429">
        <v>1</v>
      </c>
      <c r="BX429">
        <v>1</v>
      </c>
      <c r="BY429" t="s">
        <v>3</v>
      </c>
      <c r="BZ429">
        <v>70</v>
      </c>
      <c r="CA429">
        <v>10</v>
      </c>
      <c r="CB429" t="s">
        <v>3</v>
      </c>
      <c r="CE429">
        <v>0</v>
      </c>
      <c r="CF429">
        <v>0</v>
      </c>
      <c r="CG429">
        <v>0</v>
      </c>
      <c r="CM429">
        <v>0</v>
      </c>
      <c r="CN429" t="s">
        <v>3</v>
      </c>
      <c r="CO429">
        <v>0</v>
      </c>
      <c r="CP429">
        <f>(P429+Q429+S429)</f>
        <v>2266.5100000000002</v>
      </c>
      <c r="CQ429">
        <f>(AC429*BC429*AW429)</f>
        <v>22.51</v>
      </c>
      <c r="CR429">
        <f>((((ET429)*BB429-(EU429)*BS429)+AE429*BS429)*AV429)</f>
        <v>0</v>
      </c>
      <c r="CS429">
        <f>(AE429*BS429*AV429)</f>
        <v>0</v>
      </c>
      <c r="CT429">
        <f>(AF429*BA429*AV429)</f>
        <v>5942</v>
      </c>
      <c r="CU429">
        <f>AG429</f>
        <v>0</v>
      </c>
      <c r="CV429">
        <f>(AH429*AV429)</f>
        <v>11.1</v>
      </c>
      <c r="CW429">
        <f t="shared" ref="CW429:CX431" si="236">AI429</f>
        <v>0</v>
      </c>
      <c r="CX429">
        <f t="shared" si="236"/>
        <v>0</v>
      </c>
      <c r="CY429">
        <f>((S429*BZ429)/100)</f>
        <v>1580.5720000000001</v>
      </c>
      <c r="CZ429">
        <f>((S429*CA429)/100)</f>
        <v>225.79599999999999</v>
      </c>
      <c r="DC429" t="s">
        <v>3</v>
      </c>
      <c r="DD429" t="s">
        <v>3</v>
      </c>
      <c r="DE429" t="s">
        <v>3</v>
      </c>
      <c r="DF429" t="s">
        <v>3</v>
      </c>
      <c r="DG429" t="s">
        <v>3</v>
      </c>
      <c r="DH429" t="s">
        <v>3</v>
      </c>
      <c r="DI429" t="s">
        <v>3</v>
      </c>
      <c r="DJ429" t="s">
        <v>3</v>
      </c>
      <c r="DK429" t="s">
        <v>3</v>
      </c>
      <c r="DL429" t="s">
        <v>3</v>
      </c>
      <c r="DM429" t="s">
        <v>3</v>
      </c>
      <c r="DN429">
        <v>0</v>
      </c>
      <c r="DO429">
        <v>0</v>
      </c>
      <c r="DP429">
        <v>1</v>
      </c>
      <c r="DQ429">
        <v>1</v>
      </c>
      <c r="DU429">
        <v>1003</v>
      </c>
      <c r="DV429" t="s">
        <v>132</v>
      </c>
      <c r="DW429" t="s">
        <v>132</v>
      </c>
      <c r="DX429">
        <v>100</v>
      </c>
      <c r="DZ429" t="s">
        <v>3</v>
      </c>
      <c r="EA429" t="s">
        <v>3</v>
      </c>
      <c r="EB429" t="s">
        <v>3</v>
      </c>
      <c r="EC429" t="s">
        <v>3</v>
      </c>
      <c r="EE429">
        <v>1441815344</v>
      </c>
      <c r="EF429">
        <v>1</v>
      </c>
      <c r="EG429" t="s">
        <v>20</v>
      </c>
      <c r="EH429">
        <v>0</v>
      </c>
      <c r="EI429" t="s">
        <v>3</v>
      </c>
      <c r="EJ429">
        <v>4</v>
      </c>
      <c r="EK429">
        <v>0</v>
      </c>
      <c r="EL429" t="s">
        <v>21</v>
      </c>
      <c r="EM429" t="s">
        <v>22</v>
      </c>
      <c r="EO429" t="s">
        <v>3</v>
      </c>
      <c r="EQ429">
        <v>1310720</v>
      </c>
      <c r="ER429">
        <v>5964.51</v>
      </c>
      <c r="ES429">
        <v>22.51</v>
      </c>
      <c r="ET429">
        <v>0</v>
      </c>
      <c r="EU429">
        <v>0</v>
      </c>
      <c r="EV429">
        <v>5942</v>
      </c>
      <c r="EW429">
        <v>11.1</v>
      </c>
      <c r="EX429">
        <v>0</v>
      </c>
      <c r="EY429">
        <v>0</v>
      </c>
      <c r="FQ429">
        <v>0</v>
      </c>
      <c r="FR429">
        <f>ROUND(IF(BI429=3,GM429,0),2)</f>
        <v>0</v>
      </c>
      <c r="FS429">
        <v>0</v>
      </c>
      <c r="FX429">
        <v>70</v>
      </c>
      <c r="FY429">
        <v>10</v>
      </c>
      <c r="GA429" t="s">
        <v>3</v>
      </c>
      <c r="GD429">
        <v>0</v>
      </c>
      <c r="GF429">
        <v>2025558267</v>
      </c>
      <c r="GG429">
        <v>2</v>
      </c>
      <c r="GH429">
        <v>1</v>
      </c>
      <c r="GI429">
        <v>-2</v>
      </c>
      <c r="GJ429">
        <v>0</v>
      </c>
      <c r="GK429">
        <f>ROUND(R429*(R12)/100,2)</f>
        <v>0</v>
      </c>
      <c r="GL429">
        <f>ROUND(IF(AND(BH429=3,BI429=3,FS429&lt;&gt;0),P429,0),2)</f>
        <v>0</v>
      </c>
      <c r="GM429">
        <f>ROUND(O429+X429+Y429+GK429,2)+GX429</f>
        <v>4072.88</v>
      </c>
      <c r="GN429">
        <f>IF(OR(BI429=0,BI429=1),GM429-GX429,0)</f>
        <v>0</v>
      </c>
      <c r="GO429">
        <f>IF(BI429=2,GM429-GX429,0)</f>
        <v>0</v>
      </c>
      <c r="GP429">
        <f>IF(BI429=4,GM429-GX429,0)</f>
        <v>4072.88</v>
      </c>
      <c r="GR429">
        <v>0</v>
      </c>
      <c r="GS429">
        <v>3</v>
      </c>
      <c r="GT429">
        <v>0</v>
      </c>
      <c r="GU429" t="s">
        <v>3</v>
      </c>
      <c r="GV429">
        <f>ROUND((GT429),6)</f>
        <v>0</v>
      </c>
      <c r="GW429">
        <v>1</v>
      </c>
      <c r="GX429">
        <f>ROUND(HC429*I429,2)</f>
        <v>0</v>
      </c>
      <c r="HA429">
        <v>0</v>
      </c>
      <c r="HB429">
        <v>0</v>
      </c>
      <c r="HC429">
        <f>GV429*GW429</f>
        <v>0</v>
      </c>
      <c r="HE429" t="s">
        <v>3</v>
      </c>
      <c r="HF429" t="s">
        <v>3</v>
      </c>
      <c r="HM429" t="s">
        <v>3</v>
      </c>
      <c r="HN429" t="s">
        <v>3</v>
      </c>
      <c r="HO429" t="s">
        <v>3</v>
      </c>
      <c r="HP429" t="s">
        <v>3</v>
      </c>
      <c r="HQ429" t="s">
        <v>3</v>
      </c>
      <c r="IK429">
        <v>0</v>
      </c>
    </row>
    <row r="430" spans="1:245" x14ac:dyDescent="0.2">
      <c r="A430">
        <v>17</v>
      </c>
      <c r="B430">
        <v>1</v>
      </c>
      <c r="D430">
        <f>ROW(EtalonRes!A131)</f>
        <v>131</v>
      </c>
      <c r="E430" t="s">
        <v>3</v>
      </c>
      <c r="F430" t="s">
        <v>262</v>
      </c>
      <c r="G430" t="s">
        <v>263</v>
      </c>
      <c r="H430" t="s">
        <v>132</v>
      </c>
      <c r="I430">
        <f>ROUND((120+80+100+60+20)*0.1/100,9)</f>
        <v>0.38</v>
      </c>
      <c r="J430">
        <v>0</v>
      </c>
      <c r="K430">
        <f>ROUND((120+80+100+60+20)*0.1/100,9)</f>
        <v>0.38</v>
      </c>
      <c r="O430">
        <f>ROUND(CP430,2)</f>
        <v>77.3</v>
      </c>
      <c r="P430">
        <f>ROUND(CQ430*I430,2)</f>
        <v>0</v>
      </c>
      <c r="Q430">
        <f>ROUND(CR430*I430,2)</f>
        <v>0</v>
      </c>
      <c r="R430">
        <f>ROUND(CS430*I430,2)</f>
        <v>0</v>
      </c>
      <c r="S430">
        <f>ROUND(CT430*I430,2)</f>
        <v>77.3</v>
      </c>
      <c r="T430">
        <f>ROUND(CU430*I430,2)</f>
        <v>0</v>
      </c>
      <c r="U430">
        <f>CV430*I430</f>
        <v>0.1444</v>
      </c>
      <c r="V430">
        <f>CW430*I430</f>
        <v>0</v>
      </c>
      <c r="W430">
        <f>ROUND(CX430*I430,2)</f>
        <v>0</v>
      </c>
      <c r="X430">
        <f t="shared" si="233"/>
        <v>54.11</v>
      </c>
      <c r="Y430">
        <f t="shared" si="233"/>
        <v>7.73</v>
      </c>
      <c r="AA430">
        <v>-1</v>
      </c>
      <c r="AB430">
        <f>ROUND((AC430+AD430+AF430),6)</f>
        <v>203.42</v>
      </c>
      <c r="AC430">
        <f>ROUND((ES430),6)</f>
        <v>0</v>
      </c>
      <c r="AD430">
        <f>ROUND((((ET430)-(EU430))+AE430),6)</f>
        <v>0</v>
      </c>
      <c r="AE430">
        <f t="shared" si="234"/>
        <v>0</v>
      </c>
      <c r="AF430">
        <f t="shared" si="234"/>
        <v>203.42</v>
      </c>
      <c r="AG430">
        <f>ROUND((AP430),6)</f>
        <v>0</v>
      </c>
      <c r="AH430">
        <f t="shared" si="235"/>
        <v>0.38</v>
      </c>
      <c r="AI430">
        <f t="shared" si="235"/>
        <v>0</v>
      </c>
      <c r="AJ430">
        <f>(AS430)</f>
        <v>0</v>
      </c>
      <c r="AK430">
        <v>203.42</v>
      </c>
      <c r="AL430">
        <v>0</v>
      </c>
      <c r="AM430">
        <v>0</v>
      </c>
      <c r="AN430">
        <v>0</v>
      </c>
      <c r="AO430">
        <v>203.42</v>
      </c>
      <c r="AP430">
        <v>0</v>
      </c>
      <c r="AQ430">
        <v>0.38</v>
      </c>
      <c r="AR430">
        <v>0</v>
      </c>
      <c r="AS430">
        <v>0</v>
      </c>
      <c r="AT430">
        <v>70</v>
      </c>
      <c r="AU430">
        <v>10</v>
      </c>
      <c r="AV430">
        <v>1</v>
      </c>
      <c r="AW430">
        <v>1</v>
      </c>
      <c r="AZ430">
        <v>1</v>
      </c>
      <c r="BA430">
        <v>1</v>
      </c>
      <c r="BB430">
        <v>1</v>
      </c>
      <c r="BC430">
        <v>1</v>
      </c>
      <c r="BD430" t="s">
        <v>3</v>
      </c>
      <c r="BE430" t="s">
        <v>3</v>
      </c>
      <c r="BF430" t="s">
        <v>3</v>
      </c>
      <c r="BG430" t="s">
        <v>3</v>
      </c>
      <c r="BH430">
        <v>0</v>
      </c>
      <c r="BI430">
        <v>4</v>
      </c>
      <c r="BJ430" t="s">
        <v>264</v>
      </c>
      <c r="BM430">
        <v>0</v>
      </c>
      <c r="BN430">
        <v>0</v>
      </c>
      <c r="BO430" t="s">
        <v>3</v>
      </c>
      <c r="BP430">
        <v>0</v>
      </c>
      <c r="BQ430">
        <v>1</v>
      </c>
      <c r="BR430">
        <v>0</v>
      </c>
      <c r="BS430">
        <v>1</v>
      </c>
      <c r="BT430">
        <v>1</v>
      </c>
      <c r="BU430">
        <v>1</v>
      </c>
      <c r="BV430">
        <v>1</v>
      </c>
      <c r="BW430">
        <v>1</v>
      </c>
      <c r="BX430">
        <v>1</v>
      </c>
      <c r="BY430" t="s">
        <v>3</v>
      </c>
      <c r="BZ430">
        <v>70</v>
      </c>
      <c r="CA430">
        <v>10</v>
      </c>
      <c r="CB430" t="s">
        <v>3</v>
      </c>
      <c r="CE430">
        <v>0</v>
      </c>
      <c r="CF430">
        <v>0</v>
      </c>
      <c r="CG430">
        <v>0</v>
      </c>
      <c r="CM430">
        <v>0</v>
      </c>
      <c r="CN430" t="s">
        <v>3</v>
      </c>
      <c r="CO430">
        <v>0</v>
      </c>
      <c r="CP430">
        <f>(P430+Q430+S430)</f>
        <v>77.3</v>
      </c>
      <c r="CQ430">
        <f>(AC430*BC430*AW430)</f>
        <v>0</v>
      </c>
      <c r="CR430">
        <f>((((ET430)*BB430-(EU430)*BS430)+AE430*BS430)*AV430)</f>
        <v>0</v>
      </c>
      <c r="CS430">
        <f>(AE430*BS430*AV430)</f>
        <v>0</v>
      </c>
      <c r="CT430">
        <f>(AF430*BA430*AV430)</f>
        <v>203.42</v>
      </c>
      <c r="CU430">
        <f>AG430</f>
        <v>0</v>
      </c>
      <c r="CV430">
        <f>(AH430*AV430)</f>
        <v>0.38</v>
      </c>
      <c r="CW430">
        <f t="shared" si="236"/>
        <v>0</v>
      </c>
      <c r="CX430">
        <f t="shared" si="236"/>
        <v>0</v>
      </c>
      <c r="CY430">
        <f>((S430*BZ430)/100)</f>
        <v>54.11</v>
      </c>
      <c r="CZ430">
        <f>((S430*CA430)/100)</f>
        <v>7.73</v>
      </c>
      <c r="DC430" t="s">
        <v>3</v>
      </c>
      <c r="DD430" t="s">
        <v>3</v>
      </c>
      <c r="DE430" t="s">
        <v>3</v>
      </c>
      <c r="DF430" t="s">
        <v>3</v>
      </c>
      <c r="DG430" t="s">
        <v>3</v>
      </c>
      <c r="DH430" t="s">
        <v>3</v>
      </c>
      <c r="DI430" t="s">
        <v>3</v>
      </c>
      <c r="DJ430" t="s">
        <v>3</v>
      </c>
      <c r="DK430" t="s">
        <v>3</v>
      </c>
      <c r="DL430" t="s">
        <v>3</v>
      </c>
      <c r="DM430" t="s">
        <v>3</v>
      </c>
      <c r="DN430">
        <v>0</v>
      </c>
      <c r="DO430">
        <v>0</v>
      </c>
      <c r="DP430">
        <v>1</v>
      </c>
      <c r="DQ430">
        <v>1</v>
      </c>
      <c r="DU430">
        <v>1003</v>
      </c>
      <c r="DV430" t="s">
        <v>132</v>
      </c>
      <c r="DW430" t="s">
        <v>132</v>
      </c>
      <c r="DX430">
        <v>100</v>
      </c>
      <c r="DZ430" t="s">
        <v>3</v>
      </c>
      <c r="EA430" t="s">
        <v>3</v>
      </c>
      <c r="EB430" t="s">
        <v>3</v>
      </c>
      <c r="EC430" t="s">
        <v>3</v>
      </c>
      <c r="EE430">
        <v>1441815344</v>
      </c>
      <c r="EF430">
        <v>1</v>
      </c>
      <c r="EG430" t="s">
        <v>20</v>
      </c>
      <c r="EH430">
        <v>0</v>
      </c>
      <c r="EI430" t="s">
        <v>3</v>
      </c>
      <c r="EJ430">
        <v>4</v>
      </c>
      <c r="EK430">
        <v>0</v>
      </c>
      <c r="EL430" t="s">
        <v>21</v>
      </c>
      <c r="EM430" t="s">
        <v>22</v>
      </c>
      <c r="EO430" t="s">
        <v>3</v>
      </c>
      <c r="EQ430">
        <v>1024</v>
      </c>
      <c r="ER430">
        <v>203.42</v>
      </c>
      <c r="ES430">
        <v>0</v>
      </c>
      <c r="ET430">
        <v>0</v>
      </c>
      <c r="EU430">
        <v>0</v>
      </c>
      <c r="EV430">
        <v>203.42</v>
      </c>
      <c r="EW430">
        <v>0.38</v>
      </c>
      <c r="EX430">
        <v>0</v>
      </c>
      <c r="EY430">
        <v>0</v>
      </c>
      <c r="FQ430">
        <v>0</v>
      </c>
      <c r="FR430">
        <f>ROUND(IF(BI430=3,GM430,0),2)</f>
        <v>0</v>
      </c>
      <c r="FS430">
        <v>0</v>
      </c>
      <c r="FX430">
        <v>70</v>
      </c>
      <c r="FY430">
        <v>10</v>
      </c>
      <c r="GA430" t="s">
        <v>3</v>
      </c>
      <c r="GD430">
        <v>0</v>
      </c>
      <c r="GF430">
        <v>-1699704026</v>
      </c>
      <c r="GG430">
        <v>2</v>
      </c>
      <c r="GH430">
        <v>1</v>
      </c>
      <c r="GI430">
        <v>-2</v>
      </c>
      <c r="GJ430">
        <v>0</v>
      </c>
      <c r="GK430">
        <f>ROUND(R430*(R12)/100,2)</f>
        <v>0</v>
      </c>
      <c r="GL430">
        <f>ROUND(IF(AND(BH430=3,BI430=3,FS430&lt;&gt;0),P430,0),2)</f>
        <v>0</v>
      </c>
      <c r="GM430">
        <f>ROUND(O430+X430+Y430+GK430,2)+GX430</f>
        <v>139.13999999999999</v>
      </c>
      <c r="GN430">
        <f>IF(OR(BI430=0,BI430=1),GM430-GX430,0)</f>
        <v>0</v>
      </c>
      <c r="GO430">
        <f>IF(BI430=2,GM430-GX430,0)</f>
        <v>0</v>
      </c>
      <c r="GP430">
        <f>IF(BI430=4,GM430-GX430,0)</f>
        <v>139.13999999999999</v>
      </c>
      <c r="GR430">
        <v>0</v>
      </c>
      <c r="GS430">
        <v>3</v>
      </c>
      <c r="GT430">
        <v>0</v>
      </c>
      <c r="GU430" t="s">
        <v>3</v>
      </c>
      <c r="GV430">
        <f>ROUND((GT430),6)</f>
        <v>0</v>
      </c>
      <c r="GW430">
        <v>1</v>
      </c>
      <c r="GX430">
        <f>ROUND(HC430*I430,2)</f>
        <v>0</v>
      </c>
      <c r="HA430">
        <v>0</v>
      </c>
      <c r="HB430">
        <v>0</v>
      </c>
      <c r="HC430">
        <f>GV430*GW430</f>
        <v>0</v>
      </c>
      <c r="HE430" t="s">
        <v>3</v>
      </c>
      <c r="HF430" t="s">
        <v>3</v>
      </c>
      <c r="HM430" t="s">
        <v>3</v>
      </c>
      <c r="HN430" t="s">
        <v>3</v>
      </c>
      <c r="HO430" t="s">
        <v>3</v>
      </c>
      <c r="HP430" t="s">
        <v>3</v>
      </c>
      <c r="HQ430" t="s">
        <v>3</v>
      </c>
      <c r="IK430">
        <v>0</v>
      </c>
    </row>
    <row r="431" spans="1:245" x14ac:dyDescent="0.2">
      <c r="A431">
        <v>17</v>
      </c>
      <c r="B431">
        <v>1</v>
      </c>
      <c r="D431">
        <f>ROW(EtalonRes!A135)</f>
        <v>135</v>
      </c>
      <c r="E431" t="s">
        <v>3</v>
      </c>
      <c r="F431" t="s">
        <v>265</v>
      </c>
      <c r="G431" t="s">
        <v>266</v>
      </c>
      <c r="H431" t="s">
        <v>35</v>
      </c>
      <c r="I431">
        <v>6</v>
      </c>
      <c r="J431">
        <v>0</v>
      </c>
      <c r="K431">
        <v>6</v>
      </c>
      <c r="O431">
        <f>ROUND(CP431,2)</f>
        <v>3592.86</v>
      </c>
      <c r="P431">
        <f>ROUND(CQ431*I431,2)</f>
        <v>36.119999999999997</v>
      </c>
      <c r="Q431">
        <f>ROUND(CR431*I431,2)</f>
        <v>0</v>
      </c>
      <c r="R431">
        <f>ROUND(CS431*I431,2)</f>
        <v>0</v>
      </c>
      <c r="S431">
        <f>ROUND(CT431*I431,2)</f>
        <v>3556.74</v>
      </c>
      <c r="T431">
        <f>ROUND(CU431*I431,2)</f>
        <v>0</v>
      </c>
      <c r="U431">
        <f>CV431*I431</f>
        <v>5.76</v>
      </c>
      <c r="V431">
        <f>CW431*I431</f>
        <v>0</v>
      </c>
      <c r="W431">
        <f>ROUND(CX431*I431,2)</f>
        <v>0</v>
      </c>
      <c r="X431">
        <f t="shared" si="233"/>
        <v>2489.7199999999998</v>
      </c>
      <c r="Y431">
        <f t="shared" si="233"/>
        <v>355.67</v>
      </c>
      <c r="AA431">
        <v>-1</v>
      </c>
      <c r="AB431">
        <f>ROUND((AC431+AD431+AF431),6)</f>
        <v>598.80999999999995</v>
      </c>
      <c r="AC431">
        <f>ROUND((ES431),6)</f>
        <v>6.02</v>
      </c>
      <c r="AD431">
        <f>ROUND((((ET431)-(EU431))+AE431),6)</f>
        <v>0</v>
      </c>
      <c r="AE431">
        <f t="shared" si="234"/>
        <v>0</v>
      </c>
      <c r="AF431">
        <f t="shared" si="234"/>
        <v>592.79</v>
      </c>
      <c r="AG431">
        <f>ROUND((AP431),6)</f>
        <v>0</v>
      </c>
      <c r="AH431">
        <f t="shared" si="235"/>
        <v>0.96</v>
      </c>
      <c r="AI431">
        <f t="shared" si="235"/>
        <v>0</v>
      </c>
      <c r="AJ431">
        <f>(AS431)</f>
        <v>0</v>
      </c>
      <c r="AK431">
        <v>598.80999999999995</v>
      </c>
      <c r="AL431">
        <v>6.02</v>
      </c>
      <c r="AM431">
        <v>0</v>
      </c>
      <c r="AN431">
        <v>0</v>
      </c>
      <c r="AO431">
        <v>592.79</v>
      </c>
      <c r="AP431">
        <v>0</v>
      </c>
      <c r="AQ431">
        <v>0.96</v>
      </c>
      <c r="AR431">
        <v>0</v>
      </c>
      <c r="AS431">
        <v>0</v>
      </c>
      <c r="AT431">
        <v>70</v>
      </c>
      <c r="AU431">
        <v>10</v>
      </c>
      <c r="AV431">
        <v>1</v>
      </c>
      <c r="AW431">
        <v>1</v>
      </c>
      <c r="AZ431">
        <v>1</v>
      </c>
      <c r="BA431">
        <v>1</v>
      </c>
      <c r="BB431">
        <v>1</v>
      </c>
      <c r="BC431">
        <v>1</v>
      </c>
      <c r="BD431" t="s">
        <v>3</v>
      </c>
      <c r="BE431" t="s">
        <v>3</v>
      </c>
      <c r="BF431" t="s">
        <v>3</v>
      </c>
      <c r="BG431" t="s">
        <v>3</v>
      </c>
      <c r="BH431">
        <v>0</v>
      </c>
      <c r="BI431">
        <v>4</v>
      </c>
      <c r="BJ431" t="s">
        <v>267</v>
      </c>
      <c r="BM431">
        <v>0</v>
      </c>
      <c r="BN431">
        <v>0</v>
      </c>
      <c r="BO431" t="s">
        <v>3</v>
      </c>
      <c r="BP431">
        <v>0</v>
      </c>
      <c r="BQ431">
        <v>1</v>
      </c>
      <c r="BR431">
        <v>0</v>
      </c>
      <c r="BS431">
        <v>1</v>
      </c>
      <c r="BT431">
        <v>1</v>
      </c>
      <c r="BU431">
        <v>1</v>
      </c>
      <c r="BV431">
        <v>1</v>
      </c>
      <c r="BW431">
        <v>1</v>
      </c>
      <c r="BX431">
        <v>1</v>
      </c>
      <c r="BY431" t="s">
        <v>3</v>
      </c>
      <c r="BZ431">
        <v>70</v>
      </c>
      <c r="CA431">
        <v>10</v>
      </c>
      <c r="CB431" t="s">
        <v>3</v>
      </c>
      <c r="CE431">
        <v>0</v>
      </c>
      <c r="CF431">
        <v>0</v>
      </c>
      <c r="CG431">
        <v>0</v>
      </c>
      <c r="CM431">
        <v>0</v>
      </c>
      <c r="CN431" t="s">
        <v>3</v>
      </c>
      <c r="CO431">
        <v>0</v>
      </c>
      <c r="CP431">
        <f>(P431+Q431+S431)</f>
        <v>3592.8599999999997</v>
      </c>
      <c r="CQ431">
        <f>(AC431*BC431*AW431)</f>
        <v>6.02</v>
      </c>
      <c r="CR431">
        <f>((((ET431)*BB431-(EU431)*BS431)+AE431*BS431)*AV431)</f>
        <v>0</v>
      </c>
      <c r="CS431">
        <f>(AE431*BS431*AV431)</f>
        <v>0</v>
      </c>
      <c r="CT431">
        <f>(AF431*BA431*AV431)</f>
        <v>592.79</v>
      </c>
      <c r="CU431">
        <f>AG431</f>
        <v>0</v>
      </c>
      <c r="CV431">
        <f>(AH431*AV431)</f>
        <v>0.96</v>
      </c>
      <c r="CW431">
        <f t="shared" si="236"/>
        <v>0</v>
      </c>
      <c r="CX431">
        <f t="shared" si="236"/>
        <v>0</v>
      </c>
      <c r="CY431">
        <f>((S431*BZ431)/100)</f>
        <v>2489.7179999999998</v>
      </c>
      <c r="CZ431">
        <f>((S431*CA431)/100)</f>
        <v>355.67399999999992</v>
      </c>
      <c r="DC431" t="s">
        <v>3</v>
      </c>
      <c r="DD431" t="s">
        <v>3</v>
      </c>
      <c r="DE431" t="s">
        <v>3</v>
      </c>
      <c r="DF431" t="s">
        <v>3</v>
      </c>
      <c r="DG431" t="s">
        <v>3</v>
      </c>
      <c r="DH431" t="s">
        <v>3</v>
      </c>
      <c r="DI431" t="s">
        <v>3</v>
      </c>
      <c r="DJ431" t="s">
        <v>3</v>
      </c>
      <c r="DK431" t="s">
        <v>3</v>
      </c>
      <c r="DL431" t="s">
        <v>3</v>
      </c>
      <c r="DM431" t="s">
        <v>3</v>
      </c>
      <c r="DN431">
        <v>0</v>
      </c>
      <c r="DO431">
        <v>0</v>
      </c>
      <c r="DP431">
        <v>1</v>
      </c>
      <c r="DQ431">
        <v>1</v>
      </c>
      <c r="DU431">
        <v>16987630</v>
      </c>
      <c r="DV431" t="s">
        <v>35</v>
      </c>
      <c r="DW431" t="s">
        <v>35</v>
      </c>
      <c r="DX431">
        <v>1</v>
      </c>
      <c r="DZ431" t="s">
        <v>3</v>
      </c>
      <c r="EA431" t="s">
        <v>3</v>
      </c>
      <c r="EB431" t="s">
        <v>3</v>
      </c>
      <c r="EC431" t="s">
        <v>3</v>
      </c>
      <c r="EE431">
        <v>1441815344</v>
      </c>
      <c r="EF431">
        <v>1</v>
      </c>
      <c r="EG431" t="s">
        <v>20</v>
      </c>
      <c r="EH431">
        <v>0</v>
      </c>
      <c r="EI431" t="s">
        <v>3</v>
      </c>
      <c r="EJ431">
        <v>4</v>
      </c>
      <c r="EK431">
        <v>0</v>
      </c>
      <c r="EL431" t="s">
        <v>21</v>
      </c>
      <c r="EM431" t="s">
        <v>22</v>
      </c>
      <c r="EO431" t="s">
        <v>3</v>
      </c>
      <c r="EQ431">
        <v>1311744</v>
      </c>
      <c r="ER431">
        <v>598.80999999999995</v>
      </c>
      <c r="ES431">
        <v>6.02</v>
      </c>
      <c r="ET431">
        <v>0</v>
      </c>
      <c r="EU431">
        <v>0</v>
      </c>
      <c r="EV431">
        <v>592.79</v>
      </c>
      <c r="EW431">
        <v>0.96</v>
      </c>
      <c r="EX431">
        <v>0</v>
      </c>
      <c r="EY431">
        <v>0</v>
      </c>
      <c r="FQ431">
        <v>0</v>
      </c>
      <c r="FR431">
        <f>ROUND(IF(BI431=3,GM431,0),2)</f>
        <v>0</v>
      </c>
      <c r="FS431">
        <v>0</v>
      </c>
      <c r="FX431">
        <v>70</v>
      </c>
      <c r="FY431">
        <v>10</v>
      </c>
      <c r="GA431" t="s">
        <v>3</v>
      </c>
      <c r="GD431">
        <v>0</v>
      </c>
      <c r="GF431">
        <v>-182643255</v>
      </c>
      <c r="GG431">
        <v>2</v>
      </c>
      <c r="GH431">
        <v>1</v>
      </c>
      <c r="GI431">
        <v>-2</v>
      </c>
      <c r="GJ431">
        <v>0</v>
      </c>
      <c r="GK431">
        <f>ROUND(R431*(R12)/100,2)</f>
        <v>0</v>
      </c>
      <c r="GL431">
        <f>ROUND(IF(AND(BH431=3,BI431=3,FS431&lt;&gt;0),P431,0),2)</f>
        <v>0</v>
      </c>
      <c r="GM431">
        <f>ROUND(O431+X431+Y431+GK431,2)+GX431</f>
        <v>6438.25</v>
      </c>
      <c r="GN431">
        <f>IF(OR(BI431=0,BI431=1),GM431-GX431,0)</f>
        <v>0</v>
      </c>
      <c r="GO431">
        <f>IF(BI431=2,GM431-GX431,0)</f>
        <v>0</v>
      </c>
      <c r="GP431">
        <f>IF(BI431=4,GM431-GX431,0)</f>
        <v>6438.25</v>
      </c>
      <c r="GR431">
        <v>0</v>
      </c>
      <c r="GS431">
        <v>3</v>
      </c>
      <c r="GT431">
        <v>0</v>
      </c>
      <c r="GU431" t="s">
        <v>3</v>
      </c>
      <c r="GV431">
        <f>ROUND((GT431),6)</f>
        <v>0</v>
      </c>
      <c r="GW431">
        <v>1</v>
      </c>
      <c r="GX431">
        <f>ROUND(HC431*I431,2)</f>
        <v>0</v>
      </c>
      <c r="HA431">
        <v>0</v>
      </c>
      <c r="HB431">
        <v>0</v>
      </c>
      <c r="HC431">
        <f>GV431*GW431</f>
        <v>0</v>
      </c>
      <c r="HE431" t="s">
        <v>3</v>
      </c>
      <c r="HF431" t="s">
        <v>3</v>
      </c>
      <c r="HM431" t="s">
        <v>3</v>
      </c>
      <c r="HN431" t="s">
        <v>3</v>
      </c>
      <c r="HO431" t="s">
        <v>3</v>
      </c>
      <c r="HP431" t="s">
        <v>3</v>
      </c>
      <c r="HQ431" t="s">
        <v>3</v>
      </c>
      <c r="IK431">
        <v>0</v>
      </c>
    </row>
    <row r="433" spans="1:206" x14ac:dyDescent="0.2">
      <c r="A433" s="2">
        <v>51</v>
      </c>
      <c r="B433" s="2">
        <f>B425</f>
        <v>1</v>
      </c>
      <c r="C433" s="2">
        <f>A425</f>
        <v>5</v>
      </c>
      <c r="D433" s="2">
        <f>ROW(A425)</f>
        <v>425</v>
      </c>
      <c r="E433" s="2"/>
      <c r="F433" s="2" t="str">
        <f>IF(F425&lt;&gt;"",F425,"")</f>
        <v>Новый подраздел</v>
      </c>
      <c r="G433" s="2" t="str">
        <f>IF(G425&lt;&gt;"",G425,"")</f>
        <v>Молниезащита, заземление и уравнивание потенциалов</v>
      </c>
      <c r="H433" s="2">
        <v>0</v>
      </c>
      <c r="I433" s="2"/>
      <c r="J433" s="2"/>
      <c r="K433" s="2"/>
      <c r="L433" s="2"/>
      <c r="M433" s="2"/>
      <c r="N433" s="2"/>
      <c r="O433" s="2">
        <f t="shared" ref="O433:T433" si="237">ROUND(AB433,2)</f>
        <v>2266.5100000000002</v>
      </c>
      <c r="P433" s="2">
        <f t="shared" si="237"/>
        <v>8.5500000000000007</v>
      </c>
      <c r="Q433" s="2">
        <f t="shared" si="237"/>
        <v>0</v>
      </c>
      <c r="R433" s="2">
        <f t="shared" si="237"/>
        <v>0</v>
      </c>
      <c r="S433" s="2">
        <f t="shared" si="237"/>
        <v>2257.96</v>
      </c>
      <c r="T433" s="2">
        <f t="shared" si="237"/>
        <v>0</v>
      </c>
      <c r="U433" s="2">
        <f>AH433</f>
        <v>4.218</v>
      </c>
      <c r="V433" s="2">
        <f>AI433</f>
        <v>0</v>
      </c>
      <c r="W433" s="2">
        <f>ROUND(AJ433,2)</f>
        <v>0</v>
      </c>
      <c r="X433" s="2">
        <f>ROUND(AK433,2)</f>
        <v>1580.57</v>
      </c>
      <c r="Y433" s="2">
        <f>ROUND(AL433,2)</f>
        <v>225.8</v>
      </c>
      <c r="Z433" s="2"/>
      <c r="AA433" s="2"/>
      <c r="AB433" s="2">
        <f>ROUND(SUMIF(AA429:AA431,"=1472364219",O429:O431),2)</f>
        <v>2266.5100000000002</v>
      </c>
      <c r="AC433" s="2">
        <f>ROUND(SUMIF(AA429:AA431,"=1472364219",P429:P431),2)</f>
        <v>8.5500000000000007</v>
      </c>
      <c r="AD433" s="2">
        <f>ROUND(SUMIF(AA429:AA431,"=1472364219",Q429:Q431),2)</f>
        <v>0</v>
      </c>
      <c r="AE433" s="2">
        <f>ROUND(SUMIF(AA429:AA431,"=1472364219",R429:R431),2)</f>
        <v>0</v>
      </c>
      <c r="AF433" s="2">
        <f>ROUND(SUMIF(AA429:AA431,"=1472364219",S429:S431),2)</f>
        <v>2257.96</v>
      </c>
      <c r="AG433" s="2">
        <f>ROUND(SUMIF(AA429:AA431,"=1472364219",T429:T431),2)</f>
        <v>0</v>
      </c>
      <c r="AH433" s="2">
        <f>SUMIF(AA429:AA431,"=1472364219",U429:U431)</f>
        <v>4.218</v>
      </c>
      <c r="AI433" s="2">
        <f>SUMIF(AA429:AA431,"=1472364219",V429:V431)</f>
        <v>0</v>
      </c>
      <c r="AJ433" s="2">
        <f>ROUND(SUMIF(AA429:AA431,"=1472364219",W429:W431),2)</f>
        <v>0</v>
      </c>
      <c r="AK433" s="2">
        <f>ROUND(SUMIF(AA429:AA431,"=1472364219",X429:X431),2)</f>
        <v>1580.57</v>
      </c>
      <c r="AL433" s="2">
        <f>ROUND(SUMIF(AA429:AA431,"=1472364219",Y429:Y431),2)</f>
        <v>225.8</v>
      </c>
      <c r="AM433" s="2"/>
      <c r="AN433" s="2"/>
      <c r="AO433" s="2">
        <f t="shared" ref="AO433:BD433" si="238">ROUND(BX433,2)</f>
        <v>0</v>
      </c>
      <c r="AP433" s="2">
        <f t="shared" si="238"/>
        <v>0</v>
      </c>
      <c r="AQ433" s="2">
        <f t="shared" si="238"/>
        <v>0</v>
      </c>
      <c r="AR433" s="2">
        <f t="shared" si="238"/>
        <v>4072.88</v>
      </c>
      <c r="AS433" s="2">
        <f t="shared" si="238"/>
        <v>0</v>
      </c>
      <c r="AT433" s="2">
        <f t="shared" si="238"/>
        <v>0</v>
      </c>
      <c r="AU433" s="2">
        <f t="shared" si="238"/>
        <v>4072.88</v>
      </c>
      <c r="AV433" s="2">
        <f t="shared" si="238"/>
        <v>8.5500000000000007</v>
      </c>
      <c r="AW433" s="2">
        <f t="shared" si="238"/>
        <v>8.5500000000000007</v>
      </c>
      <c r="AX433" s="2">
        <f t="shared" si="238"/>
        <v>0</v>
      </c>
      <c r="AY433" s="2">
        <f t="shared" si="238"/>
        <v>8.5500000000000007</v>
      </c>
      <c r="AZ433" s="2">
        <f t="shared" si="238"/>
        <v>0</v>
      </c>
      <c r="BA433" s="2">
        <f t="shared" si="238"/>
        <v>0</v>
      </c>
      <c r="BB433" s="2">
        <f t="shared" si="238"/>
        <v>0</v>
      </c>
      <c r="BC433" s="2">
        <f t="shared" si="238"/>
        <v>0</v>
      </c>
      <c r="BD433" s="2">
        <f t="shared" si="238"/>
        <v>0</v>
      </c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>
        <f>ROUND(SUMIF(AA429:AA431,"=1472364219",FQ429:FQ431),2)</f>
        <v>0</v>
      </c>
      <c r="BY433" s="2">
        <f>ROUND(SUMIF(AA429:AA431,"=1472364219",FR429:FR431),2)</f>
        <v>0</v>
      </c>
      <c r="BZ433" s="2">
        <f>ROUND(SUMIF(AA429:AA431,"=1472364219",GL429:GL431),2)</f>
        <v>0</v>
      </c>
      <c r="CA433" s="2">
        <f>ROUND(SUMIF(AA429:AA431,"=1472364219",GM429:GM431),2)</f>
        <v>4072.88</v>
      </c>
      <c r="CB433" s="2">
        <f>ROUND(SUMIF(AA429:AA431,"=1472364219",GN429:GN431),2)</f>
        <v>0</v>
      </c>
      <c r="CC433" s="2">
        <f>ROUND(SUMIF(AA429:AA431,"=1472364219",GO429:GO431),2)</f>
        <v>0</v>
      </c>
      <c r="CD433" s="2">
        <f>ROUND(SUMIF(AA429:AA431,"=1472364219",GP429:GP431),2)</f>
        <v>4072.88</v>
      </c>
      <c r="CE433" s="2">
        <f>AC433-BX433</f>
        <v>8.5500000000000007</v>
      </c>
      <c r="CF433" s="2">
        <f>AC433-BY433</f>
        <v>8.5500000000000007</v>
      </c>
      <c r="CG433" s="2">
        <f>BX433-BZ433</f>
        <v>0</v>
      </c>
      <c r="CH433" s="2">
        <f>AC433-BX433-BY433+BZ433</f>
        <v>8.5500000000000007</v>
      </c>
      <c r="CI433" s="2">
        <f>BY433-BZ433</f>
        <v>0</v>
      </c>
      <c r="CJ433" s="2">
        <f>ROUND(SUMIF(AA429:AA431,"=1472364219",GX429:GX431),2)</f>
        <v>0</v>
      </c>
      <c r="CK433" s="2">
        <f>ROUND(SUMIF(AA429:AA431,"=1472364219",GY429:GY431),2)</f>
        <v>0</v>
      </c>
      <c r="CL433" s="2">
        <f>ROUND(SUMIF(AA429:AA431,"=1472364219",GZ429:GZ431),2)</f>
        <v>0</v>
      </c>
      <c r="CM433" s="2">
        <f>ROUND(SUMIF(AA429:AA431,"=1472364219",HD429:HD431),2)</f>
        <v>0</v>
      </c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  <c r="CZ433" s="2"/>
      <c r="DA433" s="2"/>
      <c r="DB433" s="2"/>
      <c r="DC433" s="2"/>
      <c r="DD433" s="2"/>
      <c r="DE433" s="2"/>
      <c r="DF433" s="2"/>
      <c r="DG433" s="3"/>
      <c r="DH433" s="3"/>
      <c r="DI433" s="3"/>
      <c r="DJ433" s="3"/>
      <c r="DK433" s="3"/>
      <c r="DL433" s="3"/>
      <c r="DM433" s="3"/>
      <c r="DN433" s="3"/>
      <c r="DO433" s="3"/>
      <c r="DP433" s="3"/>
      <c r="DQ433" s="3"/>
      <c r="DR433" s="3"/>
      <c r="DS433" s="3"/>
      <c r="DT433" s="3"/>
      <c r="DU433" s="3"/>
      <c r="DV433" s="3"/>
      <c r="DW433" s="3"/>
      <c r="DX433" s="3"/>
      <c r="DY433" s="3"/>
      <c r="DZ433" s="3"/>
      <c r="EA433" s="3"/>
      <c r="EB433" s="3"/>
      <c r="EC433" s="3"/>
      <c r="ED433" s="3"/>
      <c r="EE433" s="3"/>
      <c r="EF433" s="3"/>
      <c r="EG433" s="3"/>
      <c r="EH433" s="3"/>
      <c r="EI433" s="3"/>
      <c r="EJ433" s="3"/>
      <c r="EK433" s="3"/>
      <c r="EL433" s="3"/>
      <c r="EM433" s="3"/>
      <c r="EN433" s="3"/>
      <c r="EO433" s="3"/>
      <c r="EP433" s="3"/>
      <c r="EQ433" s="3"/>
      <c r="ER433" s="3"/>
      <c r="ES433" s="3"/>
      <c r="ET433" s="3"/>
      <c r="EU433" s="3"/>
      <c r="EV433" s="3"/>
      <c r="EW433" s="3"/>
      <c r="EX433" s="3"/>
      <c r="EY433" s="3"/>
      <c r="EZ433" s="3"/>
      <c r="FA433" s="3"/>
      <c r="FB433" s="3"/>
      <c r="FC433" s="3"/>
      <c r="FD433" s="3"/>
      <c r="FE433" s="3"/>
      <c r="FF433" s="3"/>
      <c r="FG433" s="3"/>
      <c r="FH433" s="3"/>
      <c r="FI433" s="3"/>
      <c r="FJ433" s="3"/>
      <c r="FK433" s="3"/>
      <c r="FL433" s="3"/>
      <c r="FM433" s="3"/>
      <c r="FN433" s="3"/>
      <c r="FO433" s="3"/>
      <c r="FP433" s="3"/>
      <c r="FQ433" s="3"/>
      <c r="FR433" s="3"/>
      <c r="FS433" s="3"/>
      <c r="FT433" s="3"/>
      <c r="FU433" s="3"/>
      <c r="FV433" s="3"/>
      <c r="FW433" s="3"/>
      <c r="FX433" s="3"/>
      <c r="FY433" s="3"/>
      <c r="FZ433" s="3"/>
      <c r="GA433" s="3"/>
      <c r="GB433" s="3"/>
      <c r="GC433" s="3"/>
      <c r="GD433" s="3"/>
      <c r="GE433" s="3"/>
      <c r="GF433" s="3"/>
      <c r="GG433" s="3"/>
      <c r="GH433" s="3"/>
      <c r="GI433" s="3"/>
      <c r="GJ433" s="3"/>
      <c r="GK433" s="3"/>
      <c r="GL433" s="3"/>
      <c r="GM433" s="3"/>
      <c r="GN433" s="3"/>
      <c r="GO433" s="3"/>
      <c r="GP433" s="3"/>
      <c r="GQ433" s="3"/>
      <c r="GR433" s="3"/>
      <c r="GS433" s="3"/>
      <c r="GT433" s="3"/>
      <c r="GU433" s="3"/>
      <c r="GV433" s="3"/>
      <c r="GW433" s="3"/>
      <c r="GX433" s="3">
        <v>0</v>
      </c>
    </row>
    <row r="435" spans="1:206" x14ac:dyDescent="0.2">
      <c r="A435" s="4">
        <v>50</v>
      </c>
      <c r="B435" s="4">
        <v>0</v>
      </c>
      <c r="C435" s="4">
        <v>0</v>
      </c>
      <c r="D435" s="4">
        <v>1</v>
      </c>
      <c r="E435" s="4">
        <v>201</v>
      </c>
      <c r="F435" s="4">
        <f>ROUND(Source!O433,O435)</f>
        <v>2266.5100000000002</v>
      </c>
      <c r="G435" s="4" t="s">
        <v>69</v>
      </c>
      <c r="H435" s="4" t="s">
        <v>70</v>
      </c>
      <c r="I435" s="4"/>
      <c r="J435" s="4"/>
      <c r="K435" s="4">
        <v>201</v>
      </c>
      <c r="L435" s="4">
        <v>1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06" x14ac:dyDescent="0.2">
      <c r="A436" s="4">
        <v>50</v>
      </c>
      <c r="B436" s="4">
        <v>0</v>
      </c>
      <c r="C436" s="4">
        <v>0</v>
      </c>
      <c r="D436" s="4">
        <v>1</v>
      </c>
      <c r="E436" s="4">
        <v>202</v>
      </c>
      <c r="F436" s="4">
        <f>ROUND(Source!P433,O436)</f>
        <v>8.5500000000000007</v>
      </c>
      <c r="G436" s="4" t="s">
        <v>71</v>
      </c>
      <c r="H436" s="4" t="s">
        <v>72</v>
      </c>
      <c r="I436" s="4"/>
      <c r="J436" s="4"/>
      <c r="K436" s="4">
        <v>202</v>
      </c>
      <c r="L436" s="4">
        <v>2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06" x14ac:dyDescent="0.2">
      <c r="A437" s="4">
        <v>50</v>
      </c>
      <c r="B437" s="4">
        <v>0</v>
      </c>
      <c r="C437" s="4">
        <v>0</v>
      </c>
      <c r="D437" s="4">
        <v>1</v>
      </c>
      <c r="E437" s="4">
        <v>222</v>
      </c>
      <c r="F437" s="4">
        <f>ROUND(Source!AO433,O437)</f>
        <v>0</v>
      </c>
      <c r="G437" s="4" t="s">
        <v>73</v>
      </c>
      <c r="H437" s="4" t="s">
        <v>74</v>
      </c>
      <c r="I437" s="4"/>
      <c r="J437" s="4"/>
      <c r="K437" s="4">
        <v>222</v>
      </c>
      <c r="L437" s="4">
        <v>3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06" x14ac:dyDescent="0.2">
      <c r="A438" s="4">
        <v>50</v>
      </c>
      <c r="B438" s="4">
        <v>0</v>
      </c>
      <c r="C438" s="4">
        <v>0</v>
      </c>
      <c r="D438" s="4">
        <v>1</v>
      </c>
      <c r="E438" s="4">
        <v>225</v>
      </c>
      <c r="F438" s="4">
        <f>ROUND(Source!AV433,O438)</f>
        <v>8.5500000000000007</v>
      </c>
      <c r="G438" s="4" t="s">
        <v>75</v>
      </c>
      <c r="H438" s="4" t="s">
        <v>76</v>
      </c>
      <c r="I438" s="4"/>
      <c r="J438" s="4"/>
      <c r="K438" s="4">
        <v>225</v>
      </c>
      <c r="L438" s="4">
        <v>4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06" x14ac:dyDescent="0.2">
      <c r="A439" s="4">
        <v>50</v>
      </c>
      <c r="B439" s="4">
        <v>0</v>
      </c>
      <c r="C439" s="4">
        <v>0</v>
      </c>
      <c r="D439" s="4">
        <v>1</v>
      </c>
      <c r="E439" s="4">
        <v>226</v>
      </c>
      <c r="F439" s="4">
        <f>ROUND(Source!AW433,O439)</f>
        <v>8.5500000000000007</v>
      </c>
      <c r="G439" s="4" t="s">
        <v>77</v>
      </c>
      <c r="H439" s="4" t="s">
        <v>78</v>
      </c>
      <c r="I439" s="4"/>
      <c r="J439" s="4"/>
      <c r="K439" s="4">
        <v>226</v>
      </c>
      <c r="L439" s="4">
        <v>5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06" x14ac:dyDescent="0.2">
      <c r="A440" s="4">
        <v>50</v>
      </c>
      <c r="B440" s="4">
        <v>0</v>
      </c>
      <c r="C440" s="4">
        <v>0</v>
      </c>
      <c r="D440" s="4">
        <v>1</v>
      </c>
      <c r="E440" s="4">
        <v>227</v>
      </c>
      <c r="F440" s="4">
        <f>ROUND(Source!AX433,O440)</f>
        <v>0</v>
      </c>
      <c r="G440" s="4" t="s">
        <v>79</v>
      </c>
      <c r="H440" s="4" t="s">
        <v>80</v>
      </c>
      <c r="I440" s="4"/>
      <c r="J440" s="4"/>
      <c r="K440" s="4">
        <v>227</v>
      </c>
      <c r="L440" s="4">
        <v>6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06" x14ac:dyDescent="0.2">
      <c r="A441" s="4">
        <v>50</v>
      </c>
      <c r="B441" s="4">
        <v>0</v>
      </c>
      <c r="C441" s="4">
        <v>0</v>
      </c>
      <c r="D441" s="4">
        <v>1</v>
      </c>
      <c r="E441" s="4">
        <v>228</v>
      </c>
      <c r="F441" s="4">
        <f>ROUND(Source!AY433,O441)</f>
        <v>8.5500000000000007</v>
      </c>
      <c r="G441" s="4" t="s">
        <v>81</v>
      </c>
      <c r="H441" s="4" t="s">
        <v>82</v>
      </c>
      <c r="I441" s="4"/>
      <c r="J441" s="4"/>
      <c r="K441" s="4">
        <v>228</v>
      </c>
      <c r="L441" s="4">
        <v>7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206" x14ac:dyDescent="0.2">
      <c r="A442" s="4">
        <v>50</v>
      </c>
      <c r="B442" s="4">
        <v>0</v>
      </c>
      <c r="C442" s="4">
        <v>0</v>
      </c>
      <c r="D442" s="4">
        <v>1</v>
      </c>
      <c r="E442" s="4">
        <v>216</v>
      </c>
      <c r="F442" s="4">
        <f>ROUND(Source!AP433,O442)</f>
        <v>0</v>
      </c>
      <c r="G442" s="4" t="s">
        <v>83</v>
      </c>
      <c r="H442" s="4" t="s">
        <v>84</v>
      </c>
      <c r="I442" s="4"/>
      <c r="J442" s="4"/>
      <c r="K442" s="4">
        <v>216</v>
      </c>
      <c r="L442" s="4">
        <v>8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06" x14ac:dyDescent="0.2">
      <c r="A443" s="4">
        <v>50</v>
      </c>
      <c r="B443" s="4">
        <v>0</v>
      </c>
      <c r="C443" s="4">
        <v>0</v>
      </c>
      <c r="D443" s="4">
        <v>1</v>
      </c>
      <c r="E443" s="4">
        <v>223</v>
      </c>
      <c r="F443" s="4">
        <f>ROUND(Source!AQ433,O443)</f>
        <v>0</v>
      </c>
      <c r="G443" s="4" t="s">
        <v>85</v>
      </c>
      <c r="H443" s="4" t="s">
        <v>86</v>
      </c>
      <c r="I443" s="4"/>
      <c r="J443" s="4"/>
      <c r="K443" s="4">
        <v>223</v>
      </c>
      <c r="L443" s="4">
        <v>9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206" x14ac:dyDescent="0.2">
      <c r="A444" s="4">
        <v>50</v>
      </c>
      <c r="B444" s="4">
        <v>0</v>
      </c>
      <c r="C444" s="4">
        <v>0</v>
      </c>
      <c r="D444" s="4">
        <v>1</v>
      </c>
      <c r="E444" s="4">
        <v>229</v>
      </c>
      <c r="F444" s="4">
        <f>ROUND(Source!AZ433,O444)</f>
        <v>0</v>
      </c>
      <c r="G444" s="4" t="s">
        <v>87</v>
      </c>
      <c r="H444" s="4" t="s">
        <v>88</v>
      </c>
      <c r="I444" s="4"/>
      <c r="J444" s="4"/>
      <c r="K444" s="4">
        <v>229</v>
      </c>
      <c r="L444" s="4">
        <v>10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206" x14ac:dyDescent="0.2">
      <c r="A445" s="4">
        <v>50</v>
      </c>
      <c r="B445" s="4">
        <v>0</v>
      </c>
      <c r="C445" s="4">
        <v>0</v>
      </c>
      <c r="D445" s="4">
        <v>1</v>
      </c>
      <c r="E445" s="4">
        <v>203</v>
      </c>
      <c r="F445" s="4">
        <f>ROUND(Source!Q433,O445)</f>
        <v>0</v>
      </c>
      <c r="G445" s="4" t="s">
        <v>89</v>
      </c>
      <c r="H445" s="4" t="s">
        <v>90</v>
      </c>
      <c r="I445" s="4"/>
      <c r="J445" s="4"/>
      <c r="K445" s="4">
        <v>203</v>
      </c>
      <c r="L445" s="4">
        <v>11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0</v>
      </c>
      <c r="X445" s="4">
        <v>1</v>
      </c>
      <c r="Y445" s="4">
        <v>0</v>
      </c>
      <c r="Z445" s="4"/>
      <c r="AA445" s="4"/>
      <c r="AB445" s="4"/>
    </row>
    <row r="446" spans="1:206" x14ac:dyDescent="0.2">
      <c r="A446" s="4">
        <v>50</v>
      </c>
      <c r="B446" s="4">
        <v>0</v>
      </c>
      <c r="C446" s="4">
        <v>0</v>
      </c>
      <c r="D446" s="4">
        <v>1</v>
      </c>
      <c r="E446" s="4">
        <v>231</v>
      </c>
      <c r="F446" s="4">
        <f>ROUND(Source!BB433,O446)</f>
        <v>0</v>
      </c>
      <c r="G446" s="4" t="s">
        <v>91</v>
      </c>
      <c r="H446" s="4" t="s">
        <v>92</v>
      </c>
      <c r="I446" s="4"/>
      <c r="J446" s="4"/>
      <c r="K446" s="4">
        <v>231</v>
      </c>
      <c r="L446" s="4">
        <v>12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0</v>
      </c>
      <c r="X446" s="4">
        <v>1</v>
      </c>
      <c r="Y446" s="4">
        <v>0</v>
      </c>
      <c r="Z446" s="4"/>
      <c r="AA446" s="4"/>
      <c r="AB446" s="4"/>
    </row>
    <row r="447" spans="1:206" x14ac:dyDescent="0.2">
      <c r="A447" s="4">
        <v>50</v>
      </c>
      <c r="B447" s="4">
        <v>0</v>
      </c>
      <c r="C447" s="4">
        <v>0</v>
      </c>
      <c r="D447" s="4">
        <v>1</v>
      </c>
      <c r="E447" s="4">
        <v>204</v>
      </c>
      <c r="F447" s="4">
        <f>ROUND(Source!R433,O447)</f>
        <v>0</v>
      </c>
      <c r="G447" s="4" t="s">
        <v>93</v>
      </c>
      <c r="H447" s="4" t="s">
        <v>94</v>
      </c>
      <c r="I447" s="4"/>
      <c r="J447" s="4"/>
      <c r="K447" s="4">
        <v>204</v>
      </c>
      <c r="L447" s="4">
        <v>13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0</v>
      </c>
      <c r="X447" s="4">
        <v>1</v>
      </c>
      <c r="Y447" s="4">
        <v>0</v>
      </c>
      <c r="Z447" s="4"/>
      <c r="AA447" s="4"/>
      <c r="AB447" s="4"/>
    </row>
    <row r="448" spans="1:206" x14ac:dyDescent="0.2">
      <c r="A448" s="4">
        <v>50</v>
      </c>
      <c r="B448" s="4">
        <v>0</v>
      </c>
      <c r="C448" s="4">
        <v>0</v>
      </c>
      <c r="D448" s="4">
        <v>1</v>
      </c>
      <c r="E448" s="4">
        <v>205</v>
      </c>
      <c r="F448" s="4">
        <f>ROUND(Source!S433,O448)</f>
        <v>2257.96</v>
      </c>
      <c r="G448" s="4" t="s">
        <v>95</v>
      </c>
      <c r="H448" s="4" t="s">
        <v>96</v>
      </c>
      <c r="I448" s="4"/>
      <c r="J448" s="4"/>
      <c r="K448" s="4">
        <v>205</v>
      </c>
      <c r="L448" s="4">
        <v>14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0</v>
      </c>
      <c r="X448" s="4">
        <v>1</v>
      </c>
      <c r="Y448" s="4">
        <v>0</v>
      </c>
      <c r="Z448" s="4"/>
      <c r="AA448" s="4"/>
      <c r="AB448" s="4"/>
    </row>
    <row r="449" spans="1:88" x14ac:dyDescent="0.2">
      <c r="A449" s="4">
        <v>50</v>
      </c>
      <c r="B449" s="4">
        <v>0</v>
      </c>
      <c r="C449" s="4">
        <v>0</v>
      </c>
      <c r="D449" s="4">
        <v>1</v>
      </c>
      <c r="E449" s="4">
        <v>232</v>
      </c>
      <c r="F449" s="4">
        <f>ROUND(Source!BC433,O449)</f>
        <v>0</v>
      </c>
      <c r="G449" s="4" t="s">
        <v>97</v>
      </c>
      <c r="H449" s="4" t="s">
        <v>98</v>
      </c>
      <c r="I449" s="4"/>
      <c r="J449" s="4"/>
      <c r="K449" s="4">
        <v>232</v>
      </c>
      <c r="L449" s="4">
        <v>15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0</v>
      </c>
      <c r="X449" s="4">
        <v>1</v>
      </c>
      <c r="Y449" s="4">
        <v>0</v>
      </c>
      <c r="Z449" s="4"/>
      <c r="AA449" s="4"/>
      <c r="AB449" s="4"/>
    </row>
    <row r="450" spans="1:88" x14ac:dyDescent="0.2">
      <c r="A450" s="4">
        <v>50</v>
      </c>
      <c r="B450" s="4">
        <v>0</v>
      </c>
      <c r="C450" s="4">
        <v>0</v>
      </c>
      <c r="D450" s="4">
        <v>1</v>
      </c>
      <c r="E450" s="4">
        <v>214</v>
      </c>
      <c r="F450" s="4">
        <f>ROUND(Source!AS433,O450)</f>
        <v>0</v>
      </c>
      <c r="G450" s="4" t="s">
        <v>99</v>
      </c>
      <c r="H450" s="4" t="s">
        <v>100</v>
      </c>
      <c r="I450" s="4"/>
      <c r="J450" s="4"/>
      <c r="K450" s="4">
        <v>214</v>
      </c>
      <c r="L450" s="4">
        <v>16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88" x14ac:dyDescent="0.2">
      <c r="A451" s="4">
        <v>50</v>
      </c>
      <c r="B451" s="4">
        <v>0</v>
      </c>
      <c r="C451" s="4">
        <v>0</v>
      </c>
      <c r="D451" s="4">
        <v>1</v>
      </c>
      <c r="E451" s="4">
        <v>215</v>
      </c>
      <c r="F451" s="4">
        <f>ROUND(Source!AT433,O451)</f>
        <v>0</v>
      </c>
      <c r="G451" s="4" t="s">
        <v>101</v>
      </c>
      <c r="H451" s="4" t="s">
        <v>102</v>
      </c>
      <c r="I451" s="4"/>
      <c r="J451" s="4"/>
      <c r="K451" s="4">
        <v>215</v>
      </c>
      <c r="L451" s="4">
        <v>17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88" x14ac:dyDescent="0.2">
      <c r="A452" s="4">
        <v>50</v>
      </c>
      <c r="B452" s="4">
        <v>0</v>
      </c>
      <c r="C452" s="4">
        <v>0</v>
      </c>
      <c r="D452" s="4">
        <v>1</v>
      </c>
      <c r="E452" s="4">
        <v>217</v>
      </c>
      <c r="F452" s="4">
        <f>ROUND(Source!AU433,O452)</f>
        <v>4072.88</v>
      </c>
      <c r="G452" s="4" t="s">
        <v>103</v>
      </c>
      <c r="H452" s="4" t="s">
        <v>104</v>
      </c>
      <c r="I452" s="4"/>
      <c r="J452" s="4"/>
      <c r="K452" s="4">
        <v>217</v>
      </c>
      <c r="L452" s="4">
        <v>18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0</v>
      </c>
      <c r="X452" s="4">
        <v>1</v>
      </c>
      <c r="Y452" s="4">
        <v>0</v>
      </c>
      <c r="Z452" s="4"/>
      <c r="AA452" s="4"/>
      <c r="AB452" s="4"/>
    </row>
    <row r="453" spans="1:88" x14ac:dyDescent="0.2">
      <c r="A453" s="4">
        <v>50</v>
      </c>
      <c r="B453" s="4">
        <v>0</v>
      </c>
      <c r="C453" s="4">
        <v>0</v>
      </c>
      <c r="D453" s="4">
        <v>1</v>
      </c>
      <c r="E453" s="4">
        <v>230</v>
      </c>
      <c r="F453" s="4">
        <f>ROUND(Source!BA433,O453)</f>
        <v>0</v>
      </c>
      <c r="G453" s="4" t="s">
        <v>105</v>
      </c>
      <c r="H453" s="4" t="s">
        <v>106</v>
      </c>
      <c r="I453" s="4"/>
      <c r="J453" s="4"/>
      <c r="K453" s="4">
        <v>230</v>
      </c>
      <c r="L453" s="4">
        <v>19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0</v>
      </c>
      <c r="X453" s="4">
        <v>1</v>
      </c>
      <c r="Y453" s="4">
        <v>0</v>
      </c>
      <c r="Z453" s="4"/>
      <c r="AA453" s="4"/>
      <c r="AB453" s="4"/>
    </row>
    <row r="454" spans="1:88" x14ac:dyDescent="0.2">
      <c r="A454" s="4">
        <v>50</v>
      </c>
      <c r="B454" s="4">
        <v>0</v>
      </c>
      <c r="C454" s="4">
        <v>0</v>
      </c>
      <c r="D454" s="4">
        <v>1</v>
      </c>
      <c r="E454" s="4">
        <v>206</v>
      </c>
      <c r="F454" s="4">
        <f>ROUND(Source!T433,O454)</f>
        <v>0</v>
      </c>
      <c r="G454" s="4" t="s">
        <v>107</v>
      </c>
      <c r="H454" s="4" t="s">
        <v>108</v>
      </c>
      <c r="I454" s="4"/>
      <c r="J454" s="4"/>
      <c r="K454" s="4">
        <v>206</v>
      </c>
      <c r="L454" s="4">
        <v>20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88" x14ac:dyDescent="0.2">
      <c r="A455" s="4">
        <v>50</v>
      </c>
      <c r="B455" s="4">
        <v>0</v>
      </c>
      <c r="C455" s="4">
        <v>0</v>
      </c>
      <c r="D455" s="4">
        <v>1</v>
      </c>
      <c r="E455" s="4">
        <v>207</v>
      </c>
      <c r="F455" s="4">
        <f>Source!U433</f>
        <v>4.218</v>
      </c>
      <c r="G455" s="4" t="s">
        <v>109</v>
      </c>
      <c r="H455" s="4" t="s">
        <v>110</v>
      </c>
      <c r="I455" s="4"/>
      <c r="J455" s="4"/>
      <c r="K455" s="4">
        <v>207</v>
      </c>
      <c r="L455" s="4">
        <v>21</v>
      </c>
      <c r="M455" s="4">
        <v>3</v>
      </c>
      <c r="N455" s="4" t="s">
        <v>3</v>
      </c>
      <c r="O455" s="4">
        <v>-1</v>
      </c>
      <c r="P455" s="4"/>
      <c r="Q455" s="4"/>
      <c r="R455" s="4"/>
      <c r="S455" s="4"/>
      <c r="T455" s="4"/>
      <c r="U455" s="4"/>
      <c r="V455" s="4"/>
      <c r="W455" s="4">
        <v>0</v>
      </c>
      <c r="X455" s="4">
        <v>1</v>
      </c>
      <c r="Y455" s="4">
        <v>0</v>
      </c>
      <c r="Z455" s="4"/>
      <c r="AA455" s="4"/>
      <c r="AB455" s="4"/>
    </row>
    <row r="456" spans="1:88" x14ac:dyDescent="0.2">
      <c r="A456" s="4">
        <v>50</v>
      </c>
      <c r="B456" s="4">
        <v>0</v>
      </c>
      <c r="C456" s="4">
        <v>0</v>
      </c>
      <c r="D456" s="4">
        <v>1</v>
      </c>
      <c r="E456" s="4">
        <v>208</v>
      </c>
      <c r="F456" s="4">
        <f>Source!V433</f>
        <v>0</v>
      </c>
      <c r="G456" s="4" t="s">
        <v>111</v>
      </c>
      <c r="H456" s="4" t="s">
        <v>112</v>
      </c>
      <c r="I456" s="4"/>
      <c r="J456" s="4"/>
      <c r="K456" s="4">
        <v>208</v>
      </c>
      <c r="L456" s="4">
        <v>22</v>
      </c>
      <c r="M456" s="4">
        <v>3</v>
      </c>
      <c r="N456" s="4" t="s">
        <v>3</v>
      </c>
      <c r="O456" s="4">
        <v>-1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88" x14ac:dyDescent="0.2">
      <c r="A457" s="4">
        <v>50</v>
      </c>
      <c r="B457" s="4">
        <v>0</v>
      </c>
      <c r="C457" s="4">
        <v>0</v>
      </c>
      <c r="D457" s="4">
        <v>1</v>
      </c>
      <c r="E457" s="4">
        <v>209</v>
      </c>
      <c r="F457" s="4">
        <f>ROUND(Source!W433,O457)</f>
        <v>0</v>
      </c>
      <c r="G457" s="4" t="s">
        <v>113</v>
      </c>
      <c r="H457" s="4" t="s">
        <v>114</v>
      </c>
      <c r="I457" s="4"/>
      <c r="J457" s="4"/>
      <c r="K457" s="4">
        <v>209</v>
      </c>
      <c r="L457" s="4">
        <v>23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0</v>
      </c>
      <c r="X457" s="4">
        <v>1</v>
      </c>
      <c r="Y457" s="4">
        <v>0</v>
      </c>
      <c r="Z457" s="4"/>
      <c r="AA457" s="4"/>
      <c r="AB457" s="4"/>
    </row>
    <row r="458" spans="1:88" x14ac:dyDescent="0.2">
      <c r="A458" s="4">
        <v>50</v>
      </c>
      <c r="B458" s="4">
        <v>0</v>
      </c>
      <c r="C458" s="4">
        <v>0</v>
      </c>
      <c r="D458" s="4">
        <v>1</v>
      </c>
      <c r="E458" s="4">
        <v>233</v>
      </c>
      <c r="F458" s="4">
        <f>ROUND(Source!BD433,O458)</f>
        <v>0</v>
      </c>
      <c r="G458" s="4" t="s">
        <v>115</v>
      </c>
      <c r="H458" s="4" t="s">
        <v>116</v>
      </c>
      <c r="I458" s="4"/>
      <c r="J458" s="4"/>
      <c r="K458" s="4">
        <v>233</v>
      </c>
      <c r="L458" s="4">
        <v>24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88" x14ac:dyDescent="0.2">
      <c r="A459" s="4">
        <v>50</v>
      </c>
      <c r="B459" s="4">
        <v>0</v>
      </c>
      <c r="C459" s="4">
        <v>0</v>
      </c>
      <c r="D459" s="4">
        <v>1</v>
      </c>
      <c r="E459" s="4">
        <v>210</v>
      </c>
      <c r="F459" s="4">
        <f>ROUND(Source!X433,O459)</f>
        <v>1580.57</v>
      </c>
      <c r="G459" s="4" t="s">
        <v>117</v>
      </c>
      <c r="H459" s="4" t="s">
        <v>118</v>
      </c>
      <c r="I459" s="4"/>
      <c r="J459" s="4"/>
      <c r="K459" s="4">
        <v>210</v>
      </c>
      <c r="L459" s="4">
        <v>25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0</v>
      </c>
      <c r="X459" s="4">
        <v>1</v>
      </c>
      <c r="Y459" s="4">
        <v>0</v>
      </c>
      <c r="Z459" s="4"/>
      <c r="AA459" s="4"/>
      <c r="AB459" s="4"/>
    </row>
    <row r="460" spans="1:88" x14ac:dyDescent="0.2">
      <c r="A460" s="4">
        <v>50</v>
      </c>
      <c r="B460" s="4">
        <v>0</v>
      </c>
      <c r="C460" s="4">
        <v>0</v>
      </c>
      <c r="D460" s="4">
        <v>1</v>
      </c>
      <c r="E460" s="4">
        <v>211</v>
      </c>
      <c r="F460" s="4">
        <f>ROUND(Source!Y433,O460)</f>
        <v>225.8</v>
      </c>
      <c r="G460" s="4" t="s">
        <v>119</v>
      </c>
      <c r="H460" s="4" t="s">
        <v>120</v>
      </c>
      <c r="I460" s="4"/>
      <c r="J460" s="4"/>
      <c r="K460" s="4">
        <v>211</v>
      </c>
      <c r="L460" s="4">
        <v>26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0</v>
      </c>
      <c r="X460" s="4">
        <v>1</v>
      </c>
      <c r="Y460" s="4">
        <v>0</v>
      </c>
      <c r="Z460" s="4"/>
      <c r="AA460" s="4"/>
      <c r="AB460" s="4"/>
    </row>
    <row r="461" spans="1:88" x14ac:dyDescent="0.2">
      <c r="A461" s="4">
        <v>50</v>
      </c>
      <c r="B461" s="4">
        <v>0</v>
      </c>
      <c r="C461" s="4">
        <v>0</v>
      </c>
      <c r="D461" s="4">
        <v>1</v>
      </c>
      <c r="E461" s="4">
        <v>224</v>
      </c>
      <c r="F461" s="4">
        <f>ROUND(Source!AR433,O461)</f>
        <v>4072.88</v>
      </c>
      <c r="G461" s="4" t="s">
        <v>121</v>
      </c>
      <c r="H461" s="4" t="s">
        <v>122</v>
      </c>
      <c r="I461" s="4"/>
      <c r="J461" s="4"/>
      <c r="K461" s="4">
        <v>224</v>
      </c>
      <c r="L461" s="4">
        <v>27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3" spans="1:88" x14ac:dyDescent="0.2">
      <c r="A463" s="1">
        <v>5</v>
      </c>
      <c r="B463" s="1">
        <v>1</v>
      </c>
      <c r="C463" s="1"/>
      <c r="D463" s="1">
        <f>ROW(A482)</f>
        <v>482</v>
      </c>
      <c r="E463" s="1"/>
      <c r="F463" s="1" t="s">
        <v>13</v>
      </c>
      <c r="G463" s="1" t="s">
        <v>268</v>
      </c>
      <c r="H463" s="1" t="s">
        <v>3</v>
      </c>
      <c r="I463" s="1">
        <v>0</v>
      </c>
      <c r="J463" s="1"/>
      <c r="K463" s="1">
        <v>0</v>
      </c>
      <c r="L463" s="1"/>
      <c r="M463" s="1" t="s">
        <v>3</v>
      </c>
      <c r="N463" s="1"/>
      <c r="O463" s="1"/>
      <c r="P463" s="1"/>
      <c r="Q463" s="1"/>
      <c r="R463" s="1"/>
      <c r="S463" s="1">
        <v>0</v>
      </c>
      <c r="T463" s="1"/>
      <c r="U463" s="1" t="s">
        <v>3</v>
      </c>
      <c r="V463" s="1">
        <v>0</v>
      </c>
      <c r="W463" s="1"/>
      <c r="X463" s="1"/>
      <c r="Y463" s="1"/>
      <c r="Z463" s="1"/>
      <c r="AA463" s="1"/>
      <c r="AB463" s="1" t="s">
        <v>3</v>
      </c>
      <c r="AC463" s="1" t="s">
        <v>3</v>
      </c>
      <c r="AD463" s="1" t="s">
        <v>3</v>
      </c>
      <c r="AE463" s="1" t="s">
        <v>3</v>
      </c>
      <c r="AF463" s="1" t="s">
        <v>3</v>
      </c>
      <c r="AG463" s="1" t="s">
        <v>3</v>
      </c>
      <c r="AH463" s="1"/>
      <c r="AI463" s="1"/>
      <c r="AJ463" s="1"/>
      <c r="AK463" s="1"/>
      <c r="AL463" s="1"/>
      <c r="AM463" s="1"/>
      <c r="AN463" s="1"/>
      <c r="AO463" s="1"/>
      <c r="AP463" s="1" t="s">
        <v>3</v>
      </c>
      <c r="AQ463" s="1" t="s">
        <v>3</v>
      </c>
      <c r="AR463" s="1" t="s">
        <v>3</v>
      </c>
      <c r="AS463" s="1"/>
      <c r="AT463" s="1"/>
      <c r="AU463" s="1"/>
      <c r="AV463" s="1"/>
      <c r="AW463" s="1"/>
      <c r="AX463" s="1"/>
      <c r="AY463" s="1"/>
      <c r="AZ463" s="1" t="s">
        <v>3</v>
      </c>
      <c r="BA463" s="1"/>
      <c r="BB463" s="1" t="s">
        <v>3</v>
      </c>
      <c r="BC463" s="1" t="s">
        <v>3</v>
      </c>
      <c r="BD463" s="1" t="s">
        <v>3</v>
      </c>
      <c r="BE463" s="1" t="s">
        <v>3</v>
      </c>
      <c r="BF463" s="1" t="s">
        <v>3</v>
      </c>
      <c r="BG463" s="1" t="s">
        <v>3</v>
      </c>
      <c r="BH463" s="1" t="s">
        <v>3</v>
      </c>
      <c r="BI463" s="1" t="s">
        <v>3</v>
      </c>
      <c r="BJ463" s="1" t="s">
        <v>3</v>
      </c>
      <c r="BK463" s="1" t="s">
        <v>3</v>
      </c>
      <c r="BL463" s="1" t="s">
        <v>3</v>
      </c>
      <c r="BM463" s="1" t="s">
        <v>3</v>
      </c>
      <c r="BN463" s="1" t="s">
        <v>3</v>
      </c>
      <c r="BO463" s="1" t="s">
        <v>3</v>
      </c>
      <c r="BP463" s="1" t="s">
        <v>3</v>
      </c>
      <c r="BQ463" s="1"/>
      <c r="BR463" s="1"/>
      <c r="BS463" s="1"/>
      <c r="BT463" s="1"/>
      <c r="BU463" s="1"/>
      <c r="BV463" s="1"/>
      <c r="BW463" s="1"/>
      <c r="BX463" s="1">
        <v>0</v>
      </c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>
        <v>0</v>
      </c>
    </row>
    <row r="465" spans="1:245" x14ac:dyDescent="0.2">
      <c r="A465" s="2">
        <v>52</v>
      </c>
      <c r="B465" s="2">
        <f t="shared" ref="B465:G465" si="239">B482</f>
        <v>1</v>
      </c>
      <c r="C465" s="2">
        <f t="shared" si="239"/>
        <v>5</v>
      </c>
      <c r="D465" s="2">
        <f t="shared" si="239"/>
        <v>463</v>
      </c>
      <c r="E465" s="2">
        <f t="shared" si="239"/>
        <v>0</v>
      </c>
      <c r="F465" s="2" t="str">
        <f t="shared" si="239"/>
        <v>Новый подраздел</v>
      </c>
      <c r="G465" s="2" t="str">
        <f t="shared" si="239"/>
        <v>Архитектурное освещение фасада</v>
      </c>
      <c r="H465" s="2"/>
      <c r="I465" s="2"/>
      <c r="J465" s="2"/>
      <c r="K465" s="2"/>
      <c r="L465" s="2"/>
      <c r="M465" s="2"/>
      <c r="N465" s="2"/>
      <c r="O465" s="2">
        <f t="shared" ref="O465:AT465" si="240">O482</f>
        <v>14867.08</v>
      </c>
      <c r="P465" s="2">
        <f t="shared" si="240"/>
        <v>112.05</v>
      </c>
      <c r="Q465" s="2">
        <f t="shared" si="240"/>
        <v>0</v>
      </c>
      <c r="R465" s="2">
        <f t="shared" si="240"/>
        <v>0</v>
      </c>
      <c r="S465" s="2">
        <f t="shared" si="240"/>
        <v>14755.03</v>
      </c>
      <c r="T465" s="2">
        <f t="shared" si="240"/>
        <v>0</v>
      </c>
      <c r="U465" s="2">
        <f t="shared" si="240"/>
        <v>25.321999999999996</v>
      </c>
      <c r="V465" s="2">
        <f t="shared" si="240"/>
        <v>0</v>
      </c>
      <c r="W465" s="2">
        <f t="shared" si="240"/>
        <v>0</v>
      </c>
      <c r="X465" s="2">
        <f t="shared" si="240"/>
        <v>10328.530000000001</v>
      </c>
      <c r="Y465" s="2">
        <f t="shared" si="240"/>
        <v>1475.51</v>
      </c>
      <c r="Z465" s="2">
        <f t="shared" si="240"/>
        <v>0</v>
      </c>
      <c r="AA465" s="2">
        <f t="shared" si="240"/>
        <v>0</v>
      </c>
      <c r="AB465" s="2">
        <f t="shared" si="240"/>
        <v>14867.08</v>
      </c>
      <c r="AC465" s="2">
        <f t="shared" si="240"/>
        <v>112.05</v>
      </c>
      <c r="AD465" s="2">
        <f t="shared" si="240"/>
        <v>0</v>
      </c>
      <c r="AE465" s="2">
        <f t="shared" si="240"/>
        <v>0</v>
      </c>
      <c r="AF465" s="2">
        <f t="shared" si="240"/>
        <v>14755.03</v>
      </c>
      <c r="AG465" s="2">
        <f t="shared" si="240"/>
        <v>0</v>
      </c>
      <c r="AH465" s="2">
        <f t="shared" si="240"/>
        <v>25.321999999999996</v>
      </c>
      <c r="AI465" s="2">
        <f t="shared" si="240"/>
        <v>0</v>
      </c>
      <c r="AJ465" s="2">
        <f t="shared" si="240"/>
        <v>0</v>
      </c>
      <c r="AK465" s="2">
        <f t="shared" si="240"/>
        <v>10328.530000000001</v>
      </c>
      <c r="AL465" s="2">
        <f t="shared" si="240"/>
        <v>1475.51</v>
      </c>
      <c r="AM465" s="2">
        <f t="shared" si="240"/>
        <v>0</v>
      </c>
      <c r="AN465" s="2">
        <f t="shared" si="240"/>
        <v>0</v>
      </c>
      <c r="AO465" s="2">
        <f t="shared" si="240"/>
        <v>0</v>
      </c>
      <c r="AP465" s="2">
        <f t="shared" si="240"/>
        <v>0</v>
      </c>
      <c r="AQ465" s="2">
        <f t="shared" si="240"/>
        <v>0</v>
      </c>
      <c r="AR465" s="2">
        <f t="shared" si="240"/>
        <v>26671.119999999999</v>
      </c>
      <c r="AS465" s="2">
        <f t="shared" si="240"/>
        <v>0</v>
      </c>
      <c r="AT465" s="2">
        <f t="shared" si="240"/>
        <v>0</v>
      </c>
      <c r="AU465" s="2">
        <f t="shared" ref="AU465:BZ465" si="241">AU482</f>
        <v>26671.119999999999</v>
      </c>
      <c r="AV465" s="2">
        <f t="shared" si="241"/>
        <v>112.05</v>
      </c>
      <c r="AW465" s="2">
        <f t="shared" si="241"/>
        <v>112.05</v>
      </c>
      <c r="AX465" s="2">
        <f t="shared" si="241"/>
        <v>0</v>
      </c>
      <c r="AY465" s="2">
        <f t="shared" si="241"/>
        <v>112.05</v>
      </c>
      <c r="AZ465" s="2">
        <f t="shared" si="241"/>
        <v>0</v>
      </c>
      <c r="BA465" s="2">
        <f t="shared" si="241"/>
        <v>0</v>
      </c>
      <c r="BB465" s="2">
        <f t="shared" si="241"/>
        <v>0</v>
      </c>
      <c r="BC465" s="2">
        <f t="shared" si="241"/>
        <v>0</v>
      </c>
      <c r="BD465" s="2">
        <f t="shared" si="241"/>
        <v>0</v>
      </c>
      <c r="BE465" s="2">
        <f t="shared" si="241"/>
        <v>0</v>
      </c>
      <c r="BF465" s="2">
        <f t="shared" si="241"/>
        <v>0</v>
      </c>
      <c r="BG465" s="2">
        <f t="shared" si="241"/>
        <v>0</v>
      </c>
      <c r="BH465" s="2">
        <f t="shared" si="241"/>
        <v>0</v>
      </c>
      <c r="BI465" s="2">
        <f t="shared" si="241"/>
        <v>0</v>
      </c>
      <c r="BJ465" s="2">
        <f t="shared" si="241"/>
        <v>0</v>
      </c>
      <c r="BK465" s="2">
        <f t="shared" si="241"/>
        <v>0</v>
      </c>
      <c r="BL465" s="2">
        <f t="shared" si="241"/>
        <v>0</v>
      </c>
      <c r="BM465" s="2">
        <f t="shared" si="241"/>
        <v>0</v>
      </c>
      <c r="BN465" s="2">
        <f t="shared" si="241"/>
        <v>0</v>
      </c>
      <c r="BO465" s="2">
        <f t="shared" si="241"/>
        <v>0</v>
      </c>
      <c r="BP465" s="2">
        <f t="shared" si="241"/>
        <v>0</v>
      </c>
      <c r="BQ465" s="2">
        <f t="shared" si="241"/>
        <v>0</v>
      </c>
      <c r="BR465" s="2">
        <f t="shared" si="241"/>
        <v>0</v>
      </c>
      <c r="BS465" s="2">
        <f t="shared" si="241"/>
        <v>0</v>
      </c>
      <c r="BT465" s="2">
        <f t="shared" si="241"/>
        <v>0</v>
      </c>
      <c r="BU465" s="2">
        <f t="shared" si="241"/>
        <v>0</v>
      </c>
      <c r="BV465" s="2">
        <f t="shared" si="241"/>
        <v>0</v>
      </c>
      <c r="BW465" s="2">
        <f t="shared" si="241"/>
        <v>0</v>
      </c>
      <c r="BX465" s="2">
        <f t="shared" si="241"/>
        <v>0</v>
      </c>
      <c r="BY465" s="2">
        <f t="shared" si="241"/>
        <v>0</v>
      </c>
      <c r="BZ465" s="2">
        <f t="shared" si="241"/>
        <v>0</v>
      </c>
      <c r="CA465" s="2">
        <f t="shared" ref="CA465:DF465" si="242">CA482</f>
        <v>26671.119999999999</v>
      </c>
      <c r="CB465" s="2">
        <f t="shared" si="242"/>
        <v>0</v>
      </c>
      <c r="CC465" s="2">
        <f t="shared" si="242"/>
        <v>0</v>
      </c>
      <c r="CD465" s="2">
        <f t="shared" si="242"/>
        <v>26671.119999999999</v>
      </c>
      <c r="CE465" s="2">
        <f t="shared" si="242"/>
        <v>112.05</v>
      </c>
      <c r="CF465" s="2">
        <f t="shared" si="242"/>
        <v>112.05</v>
      </c>
      <c r="CG465" s="2">
        <f t="shared" si="242"/>
        <v>0</v>
      </c>
      <c r="CH465" s="2">
        <f t="shared" si="242"/>
        <v>112.05</v>
      </c>
      <c r="CI465" s="2">
        <f t="shared" si="242"/>
        <v>0</v>
      </c>
      <c r="CJ465" s="2">
        <f t="shared" si="242"/>
        <v>0</v>
      </c>
      <c r="CK465" s="2">
        <f t="shared" si="242"/>
        <v>0</v>
      </c>
      <c r="CL465" s="2">
        <f t="shared" si="242"/>
        <v>0</v>
      </c>
      <c r="CM465" s="2">
        <f t="shared" si="242"/>
        <v>0</v>
      </c>
      <c r="CN465" s="2">
        <f t="shared" si="242"/>
        <v>0</v>
      </c>
      <c r="CO465" s="2">
        <f t="shared" si="242"/>
        <v>0</v>
      </c>
      <c r="CP465" s="2">
        <f t="shared" si="242"/>
        <v>0</v>
      </c>
      <c r="CQ465" s="2">
        <f t="shared" si="242"/>
        <v>0</v>
      </c>
      <c r="CR465" s="2">
        <f t="shared" si="242"/>
        <v>0</v>
      </c>
      <c r="CS465" s="2">
        <f t="shared" si="242"/>
        <v>0</v>
      </c>
      <c r="CT465" s="2">
        <f t="shared" si="242"/>
        <v>0</v>
      </c>
      <c r="CU465" s="2">
        <f t="shared" si="242"/>
        <v>0</v>
      </c>
      <c r="CV465" s="2">
        <f t="shared" si="242"/>
        <v>0</v>
      </c>
      <c r="CW465" s="2">
        <f t="shared" si="242"/>
        <v>0</v>
      </c>
      <c r="CX465" s="2">
        <f t="shared" si="242"/>
        <v>0</v>
      </c>
      <c r="CY465" s="2">
        <f t="shared" si="242"/>
        <v>0</v>
      </c>
      <c r="CZ465" s="2">
        <f t="shared" si="242"/>
        <v>0</v>
      </c>
      <c r="DA465" s="2">
        <f t="shared" si="242"/>
        <v>0</v>
      </c>
      <c r="DB465" s="2">
        <f t="shared" si="242"/>
        <v>0</v>
      </c>
      <c r="DC465" s="2">
        <f t="shared" si="242"/>
        <v>0</v>
      </c>
      <c r="DD465" s="2">
        <f t="shared" si="242"/>
        <v>0</v>
      </c>
      <c r="DE465" s="2">
        <f t="shared" si="242"/>
        <v>0</v>
      </c>
      <c r="DF465" s="2">
        <f t="shared" si="242"/>
        <v>0</v>
      </c>
      <c r="DG465" s="3">
        <f t="shared" ref="DG465:EL465" si="243">DG482</f>
        <v>0</v>
      </c>
      <c r="DH465" s="3">
        <f t="shared" si="243"/>
        <v>0</v>
      </c>
      <c r="DI465" s="3">
        <f t="shared" si="243"/>
        <v>0</v>
      </c>
      <c r="DJ465" s="3">
        <f t="shared" si="243"/>
        <v>0</v>
      </c>
      <c r="DK465" s="3">
        <f t="shared" si="243"/>
        <v>0</v>
      </c>
      <c r="DL465" s="3">
        <f t="shared" si="243"/>
        <v>0</v>
      </c>
      <c r="DM465" s="3">
        <f t="shared" si="243"/>
        <v>0</v>
      </c>
      <c r="DN465" s="3">
        <f t="shared" si="243"/>
        <v>0</v>
      </c>
      <c r="DO465" s="3">
        <f t="shared" si="243"/>
        <v>0</v>
      </c>
      <c r="DP465" s="3">
        <f t="shared" si="243"/>
        <v>0</v>
      </c>
      <c r="DQ465" s="3">
        <f t="shared" si="243"/>
        <v>0</v>
      </c>
      <c r="DR465" s="3">
        <f t="shared" si="243"/>
        <v>0</v>
      </c>
      <c r="DS465" s="3">
        <f t="shared" si="243"/>
        <v>0</v>
      </c>
      <c r="DT465" s="3">
        <f t="shared" si="243"/>
        <v>0</v>
      </c>
      <c r="DU465" s="3">
        <f t="shared" si="243"/>
        <v>0</v>
      </c>
      <c r="DV465" s="3">
        <f t="shared" si="243"/>
        <v>0</v>
      </c>
      <c r="DW465" s="3">
        <f t="shared" si="243"/>
        <v>0</v>
      </c>
      <c r="DX465" s="3">
        <f t="shared" si="243"/>
        <v>0</v>
      </c>
      <c r="DY465" s="3">
        <f t="shared" si="243"/>
        <v>0</v>
      </c>
      <c r="DZ465" s="3">
        <f t="shared" si="243"/>
        <v>0</v>
      </c>
      <c r="EA465" s="3">
        <f t="shared" si="243"/>
        <v>0</v>
      </c>
      <c r="EB465" s="3">
        <f t="shared" si="243"/>
        <v>0</v>
      </c>
      <c r="EC465" s="3">
        <f t="shared" si="243"/>
        <v>0</v>
      </c>
      <c r="ED465" s="3">
        <f t="shared" si="243"/>
        <v>0</v>
      </c>
      <c r="EE465" s="3">
        <f t="shared" si="243"/>
        <v>0</v>
      </c>
      <c r="EF465" s="3">
        <f t="shared" si="243"/>
        <v>0</v>
      </c>
      <c r="EG465" s="3">
        <f t="shared" si="243"/>
        <v>0</v>
      </c>
      <c r="EH465" s="3">
        <f t="shared" si="243"/>
        <v>0</v>
      </c>
      <c r="EI465" s="3">
        <f t="shared" si="243"/>
        <v>0</v>
      </c>
      <c r="EJ465" s="3">
        <f t="shared" si="243"/>
        <v>0</v>
      </c>
      <c r="EK465" s="3">
        <f t="shared" si="243"/>
        <v>0</v>
      </c>
      <c r="EL465" s="3">
        <f t="shared" si="243"/>
        <v>0</v>
      </c>
      <c r="EM465" s="3">
        <f t="shared" ref="EM465:FR465" si="244">EM482</f>
        <v>0</v>
      </c>
      <c r="EN465" s="3">
        <f t="shared" si="244"/>
        <v>0</v>
      </c>
      <c r="EO465" s="3">
        <f t="shared" si="244"/>
        <v>0</v>
      </c>
      <c r="EP465" s="3">
        <f t="shared" si="244"/>
        <v>0</v>
      </c>
      <c r="EQ465" s="3">
        <f t="shared" si="244"/>
        <v>0</v>
      </c>
      <c r="ER465" s="3">
        <f t="shared" si="244"/>
        <v>0</v>
      </c>
      <c r="ES465" s="3">
        <f t="shared" si="244"/>
        <v>0</v>
      </c>
      <c r="ET465" s="3">
        <f t="shared" si="244"/>
        <v>0</v>
      </c>
      <c r="EU465" s="3">
        <f t="shared" si="244"/>
        <v>0</v>
      </c>
      <c r="EV465" s="3">
        <f t="shared" si="244"/>
        <v>0</v>
      </c>
      <c r="EW465" s="3">
        <f t="shared" si="244"/>
        <v>0</v>
      </c>
      <c r="EX465" s="3">
        <f t="shared" si="244"/>
        <v>0</v>
      </c>
      <c r="EY465" s="3">
        <f t="shared" si="244"/>
        <v>0</v>
      </c>
      <c r="EZ465" s="3">
        <f t="shared" si="244"/>
        <v>0</v>
      </c>
      <c r="FA465" s="3">
        <f t="shared" si="244"/>
        <v>0</v>
      </c>
      <c r="FB465" s="3">
        <f t="shared" si="244"/>
        <v>0</v>
      </c>
      <c r="FC465" s="3">
        <f t="shared" si="244"/>
        <v>0</v>
      </c>
      <c r="FD465" s="3">
        <f t="shared" si="244"/>
        <v>0</v>
      </c>
      <c r="FE465" s="3">
        <f t="shared" si="244"/>
        <v>0</v>
      </c>
      <c r="FF465" s="3">
        <f t="shared" si="244"/>
        <v>0</v>
      </c>
      <c r="FG465" s="3">
        <f t="shared" si="244"/>
        <v>0</v>
      </c>
      <c r="FH465" s="3">
        <f t="shared" si="244"/>
        <v>0</v>
      </c>
      <c r="FI465" s="3">
        <f t="shared" si="244"/>
        <v>0</v>
      </c>
      <c r="FJ465" s="3">
        <f t="shared" si="244"/>
        <v>0</v>
      </c>
      <c r="FK465" s="3">
        <f t="shared" si="244"/>
        <v>0</v>
      </c>
      <c r="FL465" s="3">
        <f t="shared" si="244"/>
        <v>0</v>
      </c>
      <c r="FM465" s="3">
        <f t="shared" si="244"/>
        <v>0</v>
      </c>
      <c r="FN465" s="3">
        <f t="shared" si="244"/>
        <v>0</v>
      </c>
      <c r="FO465" s="3">
        <f t="shared" si="244"/>
        <v>0</v>
      </c>
      <c r="FP465" s="3">
        <f t="shared" si="244"/>
        <v>0</v>
      </c>
      <c r="FQ465" s="3">
        <f t="shared" si="244"/>
        <v>0</v>
      </c>
      <c r="FR465" s="3">
        <f t="shared" si="244"/>
        <v>0</v>
      </c>
      <c r="FS465" s="3">
        <f t="shared" ref="FS465:GX465" si="245">FS482</f>
        <v>0</v>
      </c>
      <c r="FT465" s="3">
        <f t="shared" si="245"/>
        <v>0</v>
      </c>
      <c r="FU465" s="3">
        <f t="shared" si="245"/>
        <v>0</v>
      </c>
      <c r="FV465" s="3">
        <f t="shared" si="245"/>
        <v>0</v>
      </c>
      <c r="FW465" s="3">
        <f t="shared" si="245"/>
        <v>0</v>
      </c>
      <c r="FX465" s="3">
        <f t="shared" si="245"/>
        <v>0</v>
      </c>
      <c r="FY465" s="3">
        <f t="shared" si="245"/>
        <v>0</v>
      </c>
      <c r="FZ465" s="3">
        <f t="shared" si="245"/>
        <v>0</v>
      </c>
      <c r="GA465" s="3">
        <f t="shared" si="245"/>
        <v>0</v>
      </c>
      <c r="GB465" s="3">
        <f t="shared" si="245"/>
        <v>0</v>
      </c>
      <c r="GC465" s="3">
        <f t="shared" si="245"/>
        <v>0</v>
      </c>
      <c r="GD465" s="3">
        <f t="shared" si="245"/>
        <v>0</v>
      </c>
      <c r="GE465" s="3">
        <f t="shared" si="245"/>
        <v>0</v>
      </c>
      <c r="GF465" s="3">
        <f t="shared" si="245"/>
        <v>0</v>
      </c>
      <c r="GG465" s="3">
        <f t="shared" si="245"/>
        <v>0</v>
      </c>
      <c r="GH465" s="3">
        <f t="shared" si="245"/>
        <v>0</v>
      </c>
      <c r="GI465" s="3">
        <f t="shared" si="245"/>
        <v>0</v>
      </c>
      <c r="GJ465" s="3">
        <f t="shared" si="245"/>
        <v>0</v>
      </c>
      <c r="GK465" s="3">
        <f t="shared" si="245"/>
        <v>0</v>
      </c>
      <c r="GL465" s="3">
        <f t="shared" si="245"/>
        <v>0</v>
      </c>
      <c r="GM465" s="3">
        <f t="shared" si="245"/>
        <v>0</v>
      </c>
      <c r="GN465" s="3">
        <f t="shared" si="245"/>
        <v>0</v>
      </c>
      <c r="GO465" s="3">
        <f t="shared" si="245"/>
        <v>0</v>
      </c>
      <c r="GP465" s="3">
        <f t="shared" si="245"/>
        <v>0</v>
      </c>
      <c r="GQ465" s="3">
        <f t="shared" si="245"/>
        <v>0</v>
      </c>
      <c r="GR465" s="3">
        <f t="shared" si="245"/>
        <v>0</v>
      </c>
      <c r="GS465" s="3">
        <f t="shared" si="245"/>
        <v>0</v>
      </c>
      <c r="GT465" s="3">
        <f t="shared" si="245"/>
        <v>0</v>
      </c>
      <c r="GU465" s="3">
        <f t="shared" si="245"/>
        <v>0</v>
      </c>
      <c r="GV465" s="3">
        <f t="shared" si="245"/>
        <v>0</v>
      </c>
      <c r="GW465" s="3">
        <f t="shared" si="245"/>
        <v>0</v>
      </c>
      <c r="GX465" s="3">
        <f t="shared" si="245"/>
        <v>0</v>
      </c>
    </row>
    <row r="467" spans="1:245" x14ac:dyDescent="0.2">
      <c r="A467">
        <v>17</v>
      </c>
      <c r="B467">
        <v>1</v>
      </c>
      <c r="D467">
        <f>ROW(EtalonRes!A140)</f>
        <v>140</v>
      </c>
      <c r="E467" t="s">
        <v>269</v>
      </c>
      <c r="F467" t="s">
        <v>270</v>
      </c>
      <c r="G467" t="s">
        <v>271</v>
      </c>
      <c r="H467" t="s">
        <v>35</v>
      </c>
      <c r="I467">
        <v>1</v>
      </c>
      <c r="J467">
        <v>0</v>
      </c>
      <c r="K467">
        <v>1</v>
      </c>
      <c r="O467">
        <f t="shared" ref="O467:O480" si="246">ROUND(CP467,2)</f>
        <v>3760.01</v>
      </c>
      <c r="P467">
        <f t="shared" ref="P467:P480" si="247">ROUND(CQ467*I467,2)</f>
        <v>55.07</v>
      </c>
      <c r="Q467">
        <f t="shared" ref="Q467:Q480" si="248">ROUND(CR467*I467,2)</f>
        <v>0</v>
      </c>
      <c r="R467">
        <f t="shared" ref="R467:R480" si="249">ROUND(CS467*I467,2)</f>
        <v>0</v>
      </c>
      <c r="S467">
        <f t="shared" ref="S467:S480" si="250">ROUND(CT467*I467,2)</f>
        <v>3704.94</v>
      </c>
      <c r="T467">
        <f t="shared" ref="T467:T480" si="251">ROUND(CU467*I467,2)</f>
        <v>0</v>
      </c>
      <c r="U467">
        <f t="shared" ref="U467:U480" si="252">CV467*I467</f>
        <v>6</v>
      </c>
      <c r="V467">
        <f t="shared" ref="V467:V480" si="253">CW467*I467</f>
        <v>0</v>
      </c>
      <c r="W467">
        <f t="shared" ref="W467:W480" si="254">ROUND(CX467*I467,2)</f>
        <v>0</v>
      </c>
      <c r="X467">
        <f t="shared" ref="X467:X480" si="255">ROUND(CY467,2)</f>
        <v>2593.46</v>
      </c>
      <c r="Y467">
        <f t="shared" ref="Y467:Y480" si="256">ROUND(CZ467,2)</f>
        <v>370.49</v>
      </c>
      <c r="AA467">
        <v>1472364219</v>
      </c>
      <c r="AB467">
        <f t="shared" ref="AB467:AB480" si="257">ROUND((AC467+AD467+AF467),6)</f>
        <v>3760.01</v>
      </c>
      <c r="AC467">
        <f>ROUND((ES467),6)</f>
        <v>55.07</v>
      </c>
      <c r="AD467">
        <f>ROUND((((ET467)-(EU467))+AE467),6)</f>
        <v>0</v>
      </c>
      <c r="AE467">
        <f>ROUND((EU467),6)</f>
        <v>0</v>
      </c>
      <c r="AF467">
        <f>ROUND((EV467),6)</f>
        <v>3704.94</v>
      </c>
      <c r="AG467">
        <f t="shared" ref="AG467:AG480" si="258">ROUND((AP467),6)</f>
        <v>0</v>
      </c>
      <c r="AH467">
        <f>(EW467)</f>
        <v>6</v>
      </c>
      <c r="AI467">
        <f>(EX467)</f>
        <v>0</v>
      </c>
      <c r="AJ467">
        <f t="shared" ref="AJ467:AJ480" si="259">(AS467)</f>
        <v>0</v>
      </c>
      <c r="AK467">
        <v>3760.01</v>
      </c>
      <c r="AL467">
        <v>55.07</v>
      </c>
      <c r="AM467">
        <v>0</v>
      </c>
      <c r="AN467">
        <v>0</v>
      </c>
      <c r="AO467">
        <v>3704.94</v>
      </c>
      <c r="AP467">
        <v>0</v>
      </c>
      <c r="AQ467">
        <v>6</v>
      </c>
      <c r="AR467">
        <v>0</v>
      </c>
      <c r="AS467">
        <v>0</v>
      </c>
      <c r="AT467">
        <v>70</v>
      </c>
      <c r="AU467">
        <v>10</v>
      </c>
      <c r="AV467">
        <v>1</v>
      </c>
      <c r="AW467">
        <v>1</v>
      </c>
      <c r="AZ467">
        <v>1</v>
      </c>
      <c r="BA467">
        <v>1</v>
      </c>
      <c r="BB467">
        <v>1</v>
      </c>
      <c r="BC467">
        <v>1</v>
      </c>
      <c r="BD467" t="s">
        <v>3</v>
      </c>
      <c r="BE467" t="s">
        <v>3</v>
      </c>
      <c r="BF467" t="s">
        <v>3</v>
      </c>
      <c r="BG467" t="s">
        <v>3</v>
      </c>
      <c r="BH467">
        <v>0</v>
      </c>
      <c r="BI467">
        <v>4</v>
      </c>
      <c r="BJ467" t="s">
        <v>272</v>
      </c>
      <c r="BM467">
        <v>0</v>
      </c>
      <c r="BN467">
        <v>0</v>
      </c>
      <c r="BO467" t="s">
        <v>3</v>
      </c>
      <c r="BP467">
        <v>0</v>
      </c>
      <c r="BQ467">
        <v>1</v>
      </c>
      <c r="BR467">
        <v>0</v>
      </c>
      <c r="BS467">
        <v>1</v>
      </c>
      <c r="BT467">
        <v>1</v>
      </c>
      <c r="BU467">
        <v>1</v>
      </c>
      <c r="BV467">
        <v>1</v>
      </c>
      <c r="BW467">
        <v>1</v>
      </c>
      <c r="BX467">
        <v>1</v>
      </c>
      <c r="BY467" t="s">
        <v>3</v>
      </c>
      <c r="BZ467">
        <v>70</v>
      </c>
      <c r="CA467">
        <v>10</v>
      </c>
      <c r="CB467" t="s">
        <v>3</v>
      </c>
      <c r="CE467">
        <v>0</v>
      </c>
      <c r="CF467">
        <v>0</v>
      </c>
      <c r="CG467">
        <v>0</v>
      </c>
      <c r="CM467">
        <v>0</v>
      </c>
      <c r="CN467" t="s">
        <v>3</v>
      </c>
      <c r="CO467">
        <v>0</v>
      </c>
      <c r="CP467">
        <f t="shared" ref="CP467:CP480" si="260">(P467+Q467+S467)</f>
        <v>3760.01</v>
      </c>
      <c r="CQ467">
        <f t="shared" ref="CQ467:CQ480" si="261">(AC467*BC467*AW467)</f>
        <v>55.07</v>
      </c>
      <c r="CR467">
        <f>((((ET467)*BB467-(EU467)*BS467)+AE467*BS467)*AV467)</f>
        <v>0</v>
      </c>
      <c r="CS467">
        <f t="shared" ref="CS467:CS480" si="262">(AE467*BS467*AV467)</f>
        <v>0</v>
      </c>
      <c r="CT467">
        <f t="shared" ref="CT467:CT480" si="263">(AF467*BA467*AV467)</f>
        <v>3704.94</v>
      </c>
      <c r="CU467">
        <f t="shared" ref="CU467:CU480" si="264">AG467</f>
        <v>0</v>
      </c>
      <c r="CV467">
        <f t="shared" ref="CV467:CV480" si="265">(AH467*AV467)</f>
        <v>6</v>
      </c>
      <c r="CW467">
        <f t="shared" ref="CW467:CW480" si="266">AI467</f>
        <v>0</v>
      </c>
      <c r="CX467">
        <f t="shared" ref="CX467:CX480" si="267">AJ467</f>
        <v>0</v>
      </c>
      <c r="CY467">
        <f t="shared" ref="CY467:CY480" si="268">((S467*BZ467)/100)</f>
        <v>2593.4580000000001</v>
      </c>
      <c r="CZ467">
        <f t="shared" ref="CZ467:CZ480" si="269">((S467*CA467)/100)</f>
        <v>370.49400000000003</v>
      </c>
      <c r="DC467" t="s">
        <v>3</v>
      </c>
      <c r="DD467" t="s">
        <v>3</v>
      </c>
      <c r="DE467" t="s">
        <v>3</v>
      </c>
      <c r="DF467" t="s">
        <v>3</v>
      </c>
      <c r="DG467" t="s">
        <v>3</v>
      </c>
      <c r="DH467" t="s">
        <v>3</v>
      </c>
      <c r="DI467" t="s">
        <v>3</v>
      </c>
      <c r="DJ467" t="s">
        <v>3</v>
      </c>
      <c r="DK467" t="s">
        <v>3</v>
      </c>
      <c r="DL467" t="s">
        <v>3</v>
      </c>
      <c r="DM467" t="s">
        <v>3</v>
      </c>
      <c r="DN467">
        <v>0</v>
      </c>
      <c r="DO467">
        <v>0</v>
      </c>
      <c r="DP467">
        <v>1</v>
      </c>
      <c r="DQ467">
        <v>1</v>
      </c>
      <c r="DU467">
        <v>16987630</v>
      </c>
      <c r="DV467" t="s">
        <v>35</v>
      </c>
      <c r="DW467" t="s">
        <v>35</v>
      </c>
      <c r="DX467">
        <v>1</v>
      </c>
      <c r="DZ467" t="s">
        <v>3</v>
      </c>
      <c r="EA467" t="s">
        <v>3</v>
      </c>
      <c r="EB467" t="s">
        <v>3</v>
      </c>
      <c r="EC467" t="s">
        <v>3</v>
      </c>
      <c r="EE467">
        <v>1441815344</v>
      </c>
      <c r="EF467">
        <v>1</v>
      </c>
      <c r="EG467" t="s">
        <v>20</v>
      </c>
      <c r="EH467">
        <v>0</v>
      </c>
      <c r="EI467" t="s">
        <v>3</v>
      </c>
      <c r="EJ467">
        <v>4</v>
      </c>
      <c r="EK467">
        <v>0</v>
      </c>
      <c r="EL467" t="s">
        <v>21</v>
      </c>
      <c r="EM467" t="s">
        <v>22</v>
      </c>
      <c r="EO467" t="s">
        <v>3</v>
      </c>
      <c r="EQ467">
        <v>0</v>
      </c>
      <c r="ER467">
        <v>3760.01</v>
      </c>
      <c r="ES467">
        <v>55.07</v>
      </c>
      <c r="ET467">
        <v>0</v>
      </c>
      <c r="EU467">
        <v>0</v>
      </c>
      <c r="EV467">
        <v>3704.94</v>
      </c>
      <c r="EW467">
        <v>6</v>
      </c>
      <c r="EX467">
        <v>0</v>
      </c>
      <c r="EY467">
        <v>0</v>
      </c>
      <c r="FQ467">
        <v>0</v>
      </c>
      <c r="FR467">
        <f t="shared" ref="FR467:FR480" si="270">ROUND(IF(BI467=3,GM467,0),2)</f>
        <v>0</v>
      </c>
      <c r="FS467">
        <v>0</v>
      </c>
      <c r="FX467">
        <v>70</v>
      </c>
      <c r="FY467">
        <v>10</v>
      </c>
      <c r="GA467" t="s">
        <v>3</v>
      </c>
      <c r="GD467">
        <v>0</v>
      </c>
      <c r="GF467">
        <v>592845799</v>
      </c>
      <c r="GG467">
        <v>2</v>
      </c>
      <c r="GH467">
        <v>1</v>
      </c>
      <c r="GI467">
        <v>-2</v>
      </c>
      <c r="GJ467">
        <v>0</v>
      </c>
      <c r="GK467">
        <f>ROUND(R467*(R12)/100,2)</f>
        <v>0</v>
      </c>
      <c r="GL467">
        <f t="shared" ref="GL467:GL480" si="271">ROUND(IF(AND(BH467=3,BI467=3,FS467&lt;&gt;0),P467,0),2)</f>
        <v>0</v>
      </c>
      <c r="GM467">
        <f t="shared" ref="GM467:GM480" si="272">ROUND(O467+X467+Y467+GK467,2)+GX467</f>
        <v>6723.96</v>
      </c>
      <c r="GN467">
        <f t="shared" ref="GN467:GN480" si="273">IF(OR(BI467=0,BI467=1),GM467-GX467,0)</f>
        <v>0</v>
      </c>
      <c r="GO467">
        <f t="shared" ref="GO467:GO480" si="274">IF(BI467=2,GM467-GX467,0)</f>
        <v>0</v>
      </c>
      <c r="GP467">
        <f t="shared" ref="GP467:GP480" si="275">IF(BI467=4,GM467-GX467,0)</f>
        <v>6723.96</v>
      </c>
      <c r="GR467">
        <v>0</v>
      </c>
      <c r="GS467">
        <v>3</v>
      </c>
      <c r="GT467">
        <v>0</v>
      </c>
      <c r="GU467" t="s">
        <v>3</v>
      </c>
      <c r="GV467">
        <f t="shared" ref="GV467:GV480" si="276">ROUND((GT467),6)</f>
        <v>0</v>
      </c>
      <c r="GW467">
        <v>1</v>
      </c>
      <c r="GX467">
        <f t="shared" ref="GX467:GX480" si="277">ROUND(HC467*I467,2)</f>
        <v>0</v>
      </c>
      <c r="HA467">
        <v>0</v>
      </c>
      <c r="HB467">
        <v>0</v>
      </c>
      <c r="HC467">
        <f t="shared" ref="HC467:HC480" si="278">GV467*GW467</f>
        <v>0</v>
      </c>
      <c r="HE467" t="s">
        <v>3</v>
      </c>
      <c r="HF467" t="s">
        <v>3</v>
      </c>
      <c r="HM467" t="s">
        <v>3</v>
      </c>
      <c r="HN467" t="s">
        <v>3</v>
      </c>
      <c r="HO467" t="s">
        <v>3</v>
      </c>
      <c r="HP467" t="s">
        <v>3</v>
      </c>
      <c r="HQ467" t="s">
        <v>3</v>
      </c>
      <c r="IK467">
        <v>0</v>
      </c>
    </row>
    <row r="468" spans="1:245" x14ac:dyDescent="0.2">
      <c r="A468">
        <v>17</v>
      </c>
      <c r="B468">
        <v>1</v>
      </c>
      <c r="D468">
        <f>ROW(EtalonRes!A143)</f>
        <v>143</v>
      </c>
      <c r="E468" t="s">
        <v>3</v>
      </c>
      <c r="F468" t="s">
        <v>273</v>
      </c>
      <c r="G468" t="s">
        <v>274</v>
      </c>
      <c r="H468" t="s">
        <v>35</v>
      </c>
      <c r="I468">
        <v>1</v>
      </c>
      <c r="J468">
        <v>0</v>
      </c>
      <c r="K468">
        <v>1</v>
      </c>
      <c r="O468">
        <f t="shared" si="246"/>
        <v>373.65</v>
      </c>
      <c r="P468">
        <f t="shared" si="247"/>
        <v>3.15</v>
      </c>
      <c r="Q468">
        <f t="shared" si="248"/>
        <v>0</v>
      </c>
      <c r="R468">
        <f t="shared" si="249"/>
        <v>0</v>
      </c>
      <c r="S468">
        <f t="shared" si="250"/>
        <v>370.5</v>
      </c>
      <c r="T468">
        <f t="shared" si="251"/>
        <v>0</v>
      </c>
      <c r="U468">
        <f t="shared" si="252"/>
        <v>0.60000000000000009</v>
      </c>
      <c r="V468">
        <f t="shared" si="253"/>
        <v>0</v>
      </c>
      <c r="W468">
        <f t="shared" si="254"/>
        <v>0</v>
      </c>
      <c r="X468">
        <f t="shared" si="255"/>
        <v>259.35000000000002</v>
      </c>
      <c r="Y468">
        <f t="shared" si="256"/>
        <v>37.049999999999997</v>
      </c>
      <c r="AA468">
        <v>-1</v>
      </c>
      <c r="AB468">
        <f t="shared" si="257"/>
        <v>373.65</v>
      </c>
      <c r="AC468">
        <f>ROUND(((ES468*3)),6)</f>
        <v>3.15</v>
      </c>
      <c r="AD468">
        <f>ROUND(((((ET468*3))-((EU468*3)))+AE468),6)</f>
        <v>0</v>
      </c>
      <c r="AE468">
        <f>ROUND(((EU468*3)),6)</f>
        <v>0</v>
      </c>
      <c r="AF468">
        <f>ROUND(((EV468*3)),6)</f>
        <v>370.5</v>
      </c>
      <c r="AG468">
        <f t="shared" si="258"/>
        <v>0</v>
      </c>
      <c r="AH468">
        <f>((EW468*3))</f>
        <v>0.60000000000000009</v>
      </c>
      <c r="AI468">
        <f>((EX468*3))</f>
        <v>0</v>
      </c>
      <c r="AJ468">
        <f t="shared" si="259"/>
        <v>0</v>
      </c>
      <c r="AK468">
        <v>124.55</v>
      </c>
      <c r="AL468">
        <v>1.05</v>
      </c>
      <c r="AM468">
        <v>0</v>
      </c>
      <c r="AN468">
        <v>0</v>
      </c>
      <c r="AO468">
        <v>123.5</v>
      </c>
      <c r="AP468">
        <v>0</v>
      </c>
      <c r="AQ468">
        <v>0.2</v>
      </c>
      <c r="AR468">
        <v>0</v>
      </c>
      <c r="AS468">
        <v>0</v>
      </c>
      <c r="AT468">
        <v>70</v>
      </c>
      <c r="AU468">
        <v>10</v>
      </c>
      <c r="AV468">
        <v>1</v>
      </c>
      <c r="AW468">
        <v>1</v>
      </c>
      <c r="AZ468">
        <v>1</v>
      </c>
      <c r="BA468">
        <v>1</v>
      </c>
      <c r="BB468">
        <v>1</v>
      </c>
      <c r="BC468">
        <v>1</v>
      </c>
      <c r="BD468" t="s">
        <v>3</v>
      </c>
      <c r="BE468" t="s">
        <v>3</v>
      </c>
      <c r="BF468" t="s">
        <v>3</v>
      </c>
      <c r="BG468" t="s">
        <v>3</v>
      </c>
      <c r="BH468">
        <v>0</v>
      </c>
      <c r="BI468">
        <v>4</v>
      </c>
      <c r="BJ468" t="s">
        <v>275</v>
      </c>
      <c r="BM468">
        <v>0</v>
      </c>
      <c r="BN468">
        <v>0</v>
      </c>
      <c r="BO468" t="s">
        <v>3</v>
      </c>
      <c r="BP468">
        <v>0</v>
      </c>
      <c r="BQ468">
        <v>1</v>
      </c>
      <c r="BR468">
        <v>0</v>
      </c>
      <c r="BS468">
        <v>1</v>
      </c>
      <c r="BT468">
        <v>1</v>
      </c>
      <c r="BU468">
        <v>1</v>
      </c>
      <c r="BV468">
        <v>1</v>
      </c>
      <c r="BW468">
        <v>1</v>
      </c>
      <c r="BX468">
        <v>1</v>
      </c>
      <c r="BY468" t="s">
        <v>3</v>
      </c>
      <c r="BZ468">
        <v>70</v>
      </c>
      <c r="CA468">
        <v>10</v>
      </c>
      <c r="CB468" t="s">
        <v>3</v>
      </c>
      <c r="CE468">
        <v>0</v>
      </c>
      <c r="CF468">
        <v>0</v>
      </c>
      <c r="CG468">
        <v>0</v>
      </c>
      <c r="CM468">
        <v>0</v>
      </c>
      <c r="CN468" t="s">
        <v>3</v>
      </c>
      <c r="CO468">
        <v>0</v>
      </c>
      <c r="CP468">
        <f t="shared" si="260"/>
        <v>373.65</v>
      </c>
      <c r="CQ468">
        <f t="shared" si="261"/>
        <v>3.15</v>
      </c>
      <c r="CR468">
        <f>(((((ET468*3))*BB468-((EU468*3))*BS468)+AE468*BS468)*AV468)</f>
        <v>0</v>
      </c>
      <c r="CS468">
        <f t="shared" si="262"/>
        <v>0</v>
      </c>
      <c r="CT468">
        <f t="shared" si="263"/>
        <v>370.5</v>
      </c>
      <c r="CU468">
        <f t="shared" si="264"/>
        <v>0</v>
      </c>
      <c r="CV468">
        <f t="shared" si="265"/>
        <v>0.60000000000000009</v>
      </c>
      <c r="CW468">
        <f t="shared" si="266"/>
        <v>0</v>
      </c>
      <c r="CX468">
        <f t="shared" si="267"/>
        <v>0</v>
      </c>
      <c r="CY468">
        <f t="shared" si="268"/>
        <v>259.35000000000002</v>
      </c>
      <c r="CZ468">
        <f t="shared" si="269"/>
        <v>37.049999999999997</v>
      </c>
      <c r="DC468" t="s">
        <v>3</v>
      </c>
      <c r="DD468" t="s">
        <v>192</v>
      </c>
      <c r="DE468" t="s">
        <v>192</v>
      </c>
      <c r="DF468" t="s">
        <v>192</v>
      </c>
      <c r="DG468" t="s">
        <v>192</v>
      </c>
      <c r="DH468" t="s">
        <v>3</v>
      </c>
      <c r="DI468" t="s">
        <v>192</v>
      </c>
      <c r="DJ468" t="s">
        <v>192</v>
      </c>
      <c r="DK468" t="s">
        <v>3</v>
      </c>
      <c r="DL468" t="s">
        <v>3</v>
      </c>
      <c r="DM468" t="s">
        <v>3</v>
      </c>
      <c r="DN468">
        <v>0</v>
      </c>
      <c r="DO468">
        <v>0</v>
      </c>
      <c r="DP468">
        <v>1</v>
      </c>
      <c r="DQ468">
        <v>1</v>
      </c>
      <c r="DU468">
        <v>16987630</v>
      </c>
      <c r="DV468" t="s">
        <v>35</v>
      </c>
      <c r="DW468" t="s">
        <v>35</v>
      </c>
      <c r="DX468">
        <v>1</v>
      </c>
      <c r="DZ468" t="s">
        <v>3</v>
      </c>
      <c r="EA468" t="s">
        <v>3</v>
      </c>
      <c r="EB468" t="s">
        <v>3</v>
      </c>
      <c r="EC468" t="s">
        <v>3</v>
      </c>
      <c r="EE468">
        <v>1441815344</v>
      </c>
      <c r="EF468">
        <v>1</v>
      </c>
      <c r="EG468" t="s">
        <v>20</v>
      </c>
      <c r="EH468">
        <v>0</v>
      </c>
      <c r="EI468" t="s">
        <v>3</v>
      </c>
      <c r="EJ468">
        <v>4</v>
      </c>
      <c r="EK468">
        <v>0</v>
      </c>
      <c r="EL468" t="s">
        <v>21</v>
      </c>
      <c r="EM468" t="s">
        <v>22</v>
      </c>
      <c r="EO468" t="s">
        <v>3</v>
      </c>
      <c r="EQ468">
        <v>1024</v>
      </c>
      <c r="ER468">
        <v>124.55</v>
      </c>
      <c r="ES468">
        <v>1.05</v>
      </c>
      <c r="ET468">
        <v>0</v>
      </c>
      <c r="EU468">
        <v>0</v>
      </c>
      <c r="EV468">
        <v>123.5</v>
      </c>
      <c r="EW468">
        <v>0.2</v>
      </c>
      <c r="EX468">
        <v>0</v>
      </c>
      <c r="EY468">
        <v>0</v>
      </c>
      <c r="FQ468">
        <v>0</v>
      </c>
      <c r="FR468">
        <f t="shared" si="270"/>
        <v>0</v>
      </c>
      <c r="FS468">
        <v>0</v>
      </c>
      <c r="FX468">
        <v>70</v>
      </c>
      <c r="FY468">
        <v>10</v>
      </c>
      <c r="GA468" t="s">
        <v>3</v>
      </c>
      <c r="GD468">
        <v>0</v>
      </c>
      <c r="GF468">
        <v>905480896</v>
      </c>
      <c r="GG468">
        <v>2</v>
      </c>
      <c r="GH468">
        <v>1</v>
      </c>
      <c r="GI468">
        <v>-2</v>
      </c>
      <c r="GJ468">
        <v>0</v>
      </c>
      <c r="GK468">
        <f>ROUND(R468*(R12)/100,2)</f>
        <v>0</v>
      </c>
      <c r="GL468">
        <f t="shared" si="271"/>
        <v>0</v>
      </c>
      <c r="GM468">
        <f t="shared" si="272"/>
        <v>670.05</v>
      </c>
      <c r="GN468">
        <f t="shared" si="273"/>
        <v>0</v>
      </c>
      <c r="GO468">
        <f t="shared" si="274"/>
        <v>0</v>
      </c>
      <c r="GP468">
        <f t="shared" si="275"/>
        <v>670.05</v>
      </c>
      <c r="GR468">
        <v>0</v>
      </c>
      <c r="GS468">
        <v>3</v>
      </c>
      <c r="GT468">
        <v>0</v>
      </c>
      <c r="GU468" t="s">
        <v>3</v>
      </c>
      <c r="GV468">
        <f t="shared" si="276"/>
        <v>0</v>
      </c>
      <c r="GW468">
        <v>1</v>
      </c>
      <c r="GX468">
        <f t="shared" si="277"/>
        <v>0</v>
      </c>
      <c r="HA468">
        <v>0</v>
      </c>
      <c r="HB468">
        <v>0</v>
      </c>
      <c r="HC468">
        <f t="shared" si="278"/>
        <v>0</v>
      </c>
      <c r="HE468" t="s">
        <v>3</v>
      </c>
      <c r="HF468" t="s">
        <v>3</v>
      </c>
      <c r="HM468" t="s">
        <v>3</v>
      </c>
      <c r="HN468" t="s">
        <v>3</v>
      </c>
      <c r="HO468" t="s">
        <v>3</v>
      </c>
      <c r="HP468" t="s">
        <v>3</v>
      </c>
      <c r="HQ468" t="s">
        <v>3</v>
      </c>
      <c r="IK468">
        <v>0</v>
      </c>
    </row>
    <row r="469" spans="1:245" x14ac:dyDescent="0.2">
      <c r="A469">
        <v>17</v>
      </c>
      <c r="B469">
        <v>1</v>
      </c>
      <c r="D469">
        <f>ROW(EtalonRes!A146)</f>
        <v>146</v>
      </c>
      <c r="E469" t="s">
        <v>276</v>
      </c>
      <c r="F469" t="s">
        <v>277</v>
      </c>
      <c r="G469" t="s">
        <v>278</v>
      </c>
      <c r="H469" t="s">
        <v>35</v>
      </c>
      <c r="I469">
        <v>1</v>
      </c>
      <c r="J469">
        <v>0</v>
      </c>
      <c r="K469">
        <v>1</v>
      </c>
      <c r="O469">
        <f t="shared" si="246"/>
        <v>742.78</v>
      </c>
      <c r="P469">
        <f t="shared" si="247"/>
        <v>1.79</v>
      </c>
      <c r="Q469">
        <f t="shared" si="248"/>
        <v>0</v>
      </c>
      <c r="R469">
        <f t="shared" si="249"/>
        <v>0</v>
      </c>
      <c r="S469">
        <f t="shared" si="250"/>
        <v>740.99</v>
      </c>
      <c r="T469">
        <f t="shared" si="251"/>
        <v>0</v>
      </c>
      <c r="U469">
        <f t="shared" si="252"/>
        <v>1.2</v>
      </c>
      <c r="V469">
        <f t="shared" si="253"/>
        <v>0</v>
      </c>
      <c r="W469">
        <f t="shared" si="254"/>
        <v>0</v>
      </c>
      <c r="X469">
        <f t="shared" si="255"/>
        <v>518.69000000000005</v>
      </c>
      <c r="Y469">
        <f t="shared" si="256"/>
        <v>74.099999999999994</v>
      </c>
      <c r="AA469">
        <v>1472364219</v>
      </c>
      <c r="AB469">
        <f t="shared" si="257"/>
        <v>742.78</v>
      </c>
      <c r="AC469">
        <f>ROUND((ES469),6)</f>
        <v>1.79</v>
      </c>
      <c r="AD469">
        <f>ROUND((((ET469)-(EU469))+AE469),6)</f>
        <v>0</v>
      </c>
      <c r="AE469">
        <f>ROUND((EU469),6)</f>
        <v>0</v>
      </c>
      <c r="AF469">
        <f>ROUND((EV469),6)</f>
        <v>740.99</v>
      </c>
      <c r="AG469">
        <f t="shared" si="258"/>
        <v>0</v>
      </c>
      <c r="AH469">
        <f>(EW469)</f>
        <v>1.2</v>
      </c>
      <c r="AI469">
        <f>(EX469)</f>
        <v>0</v>
      </c>
      <c r="AJ469">
        <f t="shared" si="259"/>
        <v>0</v>
      </c>
      <c r="AK469">
        <v>742.78</v>
      </c>
      <c r="AL469">
        <v>1.79</v>
      </c>
      <c r="AM469">
        <v>0</v>
      </c>
      <c r="AN469">
        <v>0</v>
      </c>
      <c r="AO469">
        <v>740.99</v>
      </c>
      <c r="AP469">
        <v>0</v>
      </c>
      <c r="AQ469">
        <v>1.2</v>
      </c>
      <c r="AR469">
        <v>0</v>
      </c>
      <c r="AS469">
        <v>0</v>
      </c>
      <c r="AT469">
        <v>70</v>
      </c>
      <c r="AU469">
        <v>10</v>
      </c>
      <c r="AV469">
        <v>1</v>
      </c>
      <c r="AW469">
        <v>1</v>
      </c>
      <c r="AZ469">
        <v>1</v>
      </c>
      <c r="BA469">
        <v>1</v>
      </c>
      <c r="BB469">
        <v>1</v>
      </c>
      <c r="BC469">
        <v>1</v>
      </c>
      <c r="BD469" t="s">
        <v>3</v>
      </c>
      <c r="BE469" t="s">
        <v>3</v>
      </c>
      <c r="BF469" t="s">
        <v>3</v>
      </c>
      <c r="BG469" t="s">
        <v>3</v>
      </c>
      <c r="BH469">
        <v>0</v>
      </c>
      <c r="BI469">
        <v>4</v>
      </c>
      <c r="BJ469" t="s">
        <v>279</v>
      </c>
      <c r="BM469">
        <v>0</v>
      </c>
      <c r="BN469">
        <v>0</v>
      </c>
      <c r="BO469" t="s">
        <v>3</v>
      </c>
      <c r="BP469">
        <v>0</v>
      </c>
      <c r="BQ469">
        <v>1</v>
      </c>
      <c r="BR469">
        <v>0</v>
      </c>
      <c r="BS469">
        <v>1</v>
      </c>
      <c r="BT469">
        <v>1</v>
      </c>
      <c r="BU469">
        <v>1</v>
      </c>
      <c r="BV469">
        <v>1</v>
      </c>
      <c r="BW469">
        <v>1</v>
      </c>
      <c r="BX469">
        <v>1</v>
      </c>
      <c r="BY469" t="s">
        <v>3</v>
      </c>
      <c r="BZ469">
        <v>70</v>
      </c>
      <c r="CA469">
        <v>10</v>
      </c>
      <c r="CB469" t="s">
        <v>3</v>
      </c>
      <c r="CE469">
        <v>0</v>
      </c>
      <c r="CF469">
        <v>0</v>
      </c>
      <c r="CG469">
        <v>0</v>
      </c>
      <c r="CM469">
        <v>0</v>
      </c>
      <c r="CN469" t="s">
        <v>3</v>
      </c>
      <c r="CO469">
        <v>0</v>
      </c>
      <c r="CP469">
        <f t="shared" si="260"/>
        <v>742.78</v>
      </c>
      <c r="CQ469">
        <f t="shared" si="261"/>
        <v>1.79</v>
      </c>
      <c r="CR469">
        <f>((((ET469)*BB469-(EU469)*BS469)+AE469*BS469)*AV469)</f>
        <v>0</v>
      </c>
      <c r="CS469">
        <f t="shared" si="262"/>
        <v>0</v>
      </c>
      <c r="CT469">
        <f t="shared" si="263"/>
        <v>740.99</v>
      </c>
      <c r="CU469">
        <f t="shared" si="264"/>
        <v>0</v>
      </c>
      <c r="CV469">
        <f t="shared" si="265"/>
        <v>1.2</v>
      </c>
      <c r="CW469">
        <f t="shared" si="266"/>
        <v>0</v>
      </c>
      <c r="CX469">
        <f t="shared" si="267"/>
        <v>0</v>
      </c>
      <c r="CY469">
        <f t="shared" si="268"/>
        <v>518.69299999999998</v>
      </c>
      <c r="CZ469">
        <f t="shared" si="269"/>
        <v>74.09899999999999</v>
      </c>
      <c r="DC469" t="s">
        <v>3</v>
      </c>
      <c r="DD469" t="s">
        <v>3</v>
      </c>
      <c r="DE469" t="s">
        <v>3</v>
      </c>
      <c r="DF469" t="s">
        <v>3</v>
      </c>
      <c r="DG469" t="s">
        <v>3</v>
      </c>
      <c r="DH469" t="s">
        <v>3</v>
      </c>
      <c r="DI469" t="s">
        <v>3</v>
      </c>
      <c r="DJ469" t="s">
        <v>3</v>
      </c>
      <c r="DK469" t="s">
        <v>3</v>
      </c>
      <c r="DL469" t="s">
        <v>3</v>
      </c>
      <c r="DM469" t="s">
        <v>3</v>
      </c>
      <c r="DN469">
        <v>0</v>
      </c>
      <c r="DO469">
        <v>0</v>
      </c>
      <c r="DP469">
        <v>1</v>
      </c>
      <c r="DQ469">
        <v>1</v>
      </c>
      <c r="DU469">
        <v>16987630</v>
      </c>
      <c r="DV469" t="s">
        <v>35</v>
      </c>
      <c r="DW469" t="s">
        <v>35</v>
      </c>
      <c r="DX469">
        <v>1</v>
      </c>
      <c r="DZ469" t="s">
        <v>3</v>
      </c>
      <c r="EA469" t="s">
        <v>3</v>
      </c>
      <c r="EB469" t="s">
        <v>3</v>
      </c>
      <c r="EC469" t="s">
        <v>3</v>
      </c>
      <c r="EE469">
        <v>1441815344</v>
      </c>
      <c r="EF469">
        <v>1</v>
      </c>
      <c r="EG469" t="s">
        <v>20</v>
      </c>
      <c r="EH469">
        <v>0</v>
      </c>
      <c r="EI469" t="s">
        <v>3</v>
      </c>
      <c r="EJ469">
        <v>4</v>
      </c>
      <c r="EK469">
        <v>0</v>
      </c>
      <c r="EL469" t="s">
        <v>21</v>
      </c>
      <c r="EM469" t="s">
        <v>22</v>
      </c>
      <c r="EO469" t="s">
        <v>3</v>
      </c>
      <c r="EQ469">
        <v>0</v>
      </c>
      <c r="ER469">
        <v>742.78</v>
      </c>
      <c r="ES469">
        <v>1.79</v>
      </c>
      <c r="ET469">
        <v>0</v>
      </c>
      <c r="EU469">
        <v>0</v>
      </c>
      <c r="EV469">
        <v>740.99</v>
      </c>
      <c r="EW469">
        <v>1.2</v>
      </c>
      <c r="EX469">
        <v>0</v>
      </c>
      <c r="EY469">
        <v>0</v>
      </c>
      <c r="FQ469">
        <v>0</v>
      </c>
      <c r="FR469">
        <f t="shared" si="270"/>
        <v>0</v>
      </c>
      <c r="FS469">
        <v>0</v>
      </c>
      <c r="FX469">
        <v>70</v>
      </c>
      <c r="FY469">
        <v>10</v>
      </c>
      <c r="GA469" t="s">
        <v>3</v>
      </c>
      <c r="GD469">
        <v>0</v>
      </c>
      <c r="GF469">
        <v>-211795022</v>
      </c>
      <c r="GG469">
        <v>2</v>
      </c>
      <c r="GH469">
        <v>1</v>
      </c>
      <c r="GI469">
        <v>-2</v>
      </c>
      <c r="GJ469">
        <v>0</v>
      </c>
      <c r="GK469">
        <f>ROUND(R469*(R12)/100,2)</f>
        <v>0</v>
      </c>
      <c r="GL469">
        <f t="shared" si="271"/>
        <v>0</v>
      </c>
      <c r="GM469">
        <f t="shared" si="272"/>
        <v>1335.57</v>
      </c>
      <c r="GN469">
        <f t="shared" si="273"/>
        <v>0</v>
      </c>
      <c r="GO469">
        <f t="shared" si="274"/>
        <v>0</v>
      </c>
      <c r="GP469">
        <f t="shared" si="275"/>
        <v>1335.57</v>
      </c>
      <c r="GR469">
        <v>0</v>
      </c>
      <c r="GS469">
        <v>3</v>
      </c>
      <c r="GT469">
        <v>0</v>
      </c>
      <c r="GU469" t="s">
        <v>3</v>
      </c>
      <c r="GV469">
        <f t="shared" si="276"/>
        <v>0</v>
      </c>
      <c r="GW469">
        <v>1</v>
      </c>
      <c r="GX469">
        <f t="shared" si="277"/>
        <v>0</v>
      </c>
      <c r="HA469">
        <v>0</v>
      </c>
      <c r="HB469">
        <v>0</v>
      </c>
      <c r="HC469">
        <f t="shared" si="278"/>
        <v>0</v>
      </c>
      <c r="HE469" t="s">
        <v>3</v>
      </c>
      <c r="HF469" t="s">
        <v>3</v>
      </c>
      <c r="HM469" t="s">
        <v>3</v>
      </c>
      <c r="HN469" t="s">
        <v>3</v>
      </c>
      <c r="HO469" t="s">
        <v>3</v>
      </c>
      <c r="HP469" t="s">
        <v>3</v>
      </c>
      <c r="HQ469" t="s">
        <v>3</v>
      </c>
      <c r="IK469">
        <v>0</v>
      </c>
    </row>
    <row r="470" spans="1:245" x14ac:dyDescent="0.2">
      <c r="A470">
        <v>17</v>
      </c>
      <c r="B470">
        <v>1</v>
      </c>
      <c r="D470">
        <f>ROW(EtalonRes!A148)</f>
        <v>148</v>
      </c>
      <c r="E470" t="s">
        <v>3</v>
      </c>
      <c r="F470" t="s">
        <v>280</v>
      </c>
      <c r="G470" t="s">
        <v>281</v>
      </c>
      <c r="H470" t="s">
        <v>35</v>
      </c>
      <c r="I470">
        <v>1</v>
      </c>
      <c r="J470">
        <v>0</v>
      </c>
      <c r="K470">
        <v>1</v>
      </c>
      <c r="O470">
        <f t="shared" si="246"/>
        <v>74.13</v>
      </c>
      <c r="P470">
        <f t="shared" si="247"/>
        <v>0.03</v>
      </c>
      <c r="Q470">
        <f t="shared" si="248"/>
        <v>0</v>
      </c>
      <c r="R470">
        <f t="shared" si="249"/>
        <v>0</v>
      </c>
      <c r="S470">
        <f t="shared" si="250"/>
        <v>74.099999999999994</v>
      </c>
      <c r="T470">
        <f t="shared" si="251"/>
        <v>0</v>
      </c>
      <c r="U470">
        <f t="shared" si="252"/>
        <v>0.12</v>
      </c>
      <c r="V470">
        <f t="shared" si="253"/>
        <v>0</v>
      </c>
      <c r="W470">
        <f t="shared" si="254"/>
        <v>0</v>
      </c>
      <c r="X470">
        <f t="shared" si="255"/>
        <v>51.87</v>
      </c>
      <c r="Y470">
        <f t="shared" si="256"/>
        <v>7.41</v>
      </c>
      <c r="AA470">
        <v>-1</v>
      </c>
      <c r="AB470">
        <f t="shared" si="257"/>
        <v>74.13</v>
      </c>
      <c r="AC470">
        <f>ROUND(((ES470*3)),6)</f>
        <v>0.03</v>
      </c>
      <c r="AD470">
        <f>ROUND(((((ET470*3))-((EU470*3)))+AE470),6)</f>
        <v>0</v>
      </c>
      <c r="AE470">
        <f>ROUND(((EU470*3)),6)</f>
        <v>0</v>
      </c>
      <c r="AF470">
        <f>ROUND(((EV470*3)),6)</f>
        <v>74.099999999999994</v>
      </c>
      <c r="AG470">
        <f t="shared" si="258"/>
        <v>0</v>
      </c>
      <c r="AH470">
        <f>((EW470*3))</f>
        <v>0.12</v>
      </c>
      <c r="AI470">
        <f>((EX470*3))</f>
        <v>0</v>
      </c>
      <c r="AJ470">
        <f t="shared" si="259"/>
        <v>0</v>
      </c>
      <c r="AK470">
        <v>24.71</v>
      </c>
      <c r="AL470">
        <v>0.01</v>
      </c>
      <c r="AM470">
        <v>0</v>
      </c>
      <c r="AN470">
        <v>0</v>
      </c>
      <c r="AO470">
        <v>24.7</v>
      </c>
      <c r="AP470">
        <v>0</v>
      </c>
      <c r="AQ470">
        <v>0.04</v>
      </c>
      <c r="AR470">
        <v>0</v>
      </c>
      <c r="AS470">
        <v>0</v>
      </c>
      <c r="AT470">
        <v>70</v>
      </c>
      <c r="AU470">
        <v>10</v>
      </c>
      <c r="AV470">
        <v>1</v>
      </c>
      <c r="AW470">
        <v>1</v>
      </c>
      <c r="AZ470">
        <v>1</v>
      </c>
      <c r="BA470">
        <v>1</v>
      </c>
      <c r="BB470">
        <v>1</v>
      </c>
      <c r="BC470">
        <v>1</v>
      </c>
      <c r="BD470" t="s">
        <v>3</v>
      </c>
      <c r="BE470" t="s">
        <v>3</v>
      </c>
      <c r="BF470" t="s">
        <v>3</v>
      </c>
      <c r="BG470" t="s">
        <v>3</v>
      </c>
      <c r="BH470">
        <v>0</v>
      </c>
      <c r="BI470">
        <v>4</v>
      </c>
      <c r="BJ470" t="s">
        <v>282</v>
      </c>
      <c r="BM470">
        <v>0</v>
      </c>
      <c r="BN470">
        <v>0</v>
      </c>
      <c r="BO470" t="s">
        <v>3</v>
      </c>
      <c r="BP470">
        <v>0</v>
      </c>
      <c r="BQ470">
        <v>1</v>
      </c>
      <c r="BR470">
        <v>0</v>
      </c>
      <c r="BS470">
        <v>1</v>
      </c>
      <c r="BT470">
        <v>1</v>
      </c>
      <c r="BU470">
        <v>1</v>
      </c>
      <c r="BV470">
        <v>1</v>
      </c>
      <c r="BW470">
        <v>1</v>
      </c>
      <c r="BX470">
        <v>1</v>
      </c>
      <c r="BY470" t="s">
        <v>3</v>
      </c>
      <c r="BZ470">
        <v>70</v>
      </c>
      <c r="CA470">
        <v>10</v>
      </c>
      <c r="CB470" t="s">
        <v>3</v>
      </c>
      <c r="CE470">
        <v>0</v>
      </c>
      <c r="CF470">
        <v>0</v>
      </c>
      <c r="CG470">
        <v>0</v>
      </c>
      <c r="CM470">
        <v>0</v>
      </c>
      <c r="CN470" t="s">
        <v>3</v>
      </c>
      <c r="CO470">
        <v>0</v>
      </c>
      <c r="CP470">
        <f t="shared" si="260"/>
        <v>74.13</v>
      </c>
      <c r="CQ470">
        <f t="shared" si="261"/>
        <v>0.03</v>
      </c>
      <c r="CR470">
        <f>(((((ET470*3))*BB470-((EU470*3))*BS470)+AE470*BS470)*AV470)</f>
        <v>0</v>
      </c>
      <c r="CS470">
        <f t="shared" si="262"/>
        <v>0</v>
      </c>
      <c r="CT470">
        <f t="shared" si="263"/>
        <v>74.099999999999994</v>
      </c>
      <c r="CU470">
        <f t="shared" si="264"/>
        <v>0</v>
      </c>
      <c r="CV470">
        <f t="shared" si="265"/>
        <v>0.12</v>
      </c>
      <c r="CW470">
        <f t="shared" si="266"/>
        <v>0</v>
      </c>
      <c r="CX470">
        <f t="shared" si="267"/>
        <v>0</v>
      </c>
      <c r="CY470">
        <f t="shared" si="268"/>
        <v>51.87</v>
      </c>
      <c r="CZ470">
        <f t="shared" si="269"/>
        <v>7.41</v>
      </c>
      <c r="DC470" t="s">
        <v>3</v>
      </c>
      <c r="DD470" t="s">
        <v>192</v>
      </c>
      <c r="DE470" t="s">
        <v>192</v>
      </c>
      <c r="DF470" t="s">
        <v>192</v>
      </c>
      <c r="DG470" t="s">
        <v>192</v>
      </c>
      <c r="DH470" t="s">
        <v>3</v>
      </c>
      <c r="DI470" t="s">
        <v>192</v>
      </c>
      <c r="DJ470" t="s">
        <v>192</v>
      </c>
      <c r="DK470" t="s">
        <v>3</v>
      </c>
      <c r="DL470" t="s">
        <v>3</v>
      </c>
      <c r="DM470" t="s">
        <v>3</v>
      </c>
      <c r="DN470">
        <v>0</v>
      </c>
      <c r="DO470">
        <v>0</v>
      </c>
      <c r="DP470">
        <v>1</v>
      </c>
      <c r="DQ470">
        <v>1</v>
      </c>
      <c r="DU470">
        <v>16987630</v>
      </c>
      <c r="DV470" t="s">
        <v>35</v>
      </c>
      <c r="DW470" t="s">
        <v>35</v>
      </c>
      <c r="DX470">
        <v>1</v>
      </c>
      <c r="DZ470" t="s">
        <v>3</v>
      </c>
      <c r="EA470" t="s">
        <v>3</v>
      </c>
      <c r="EB470" t="s">
        <v>3</v>
      </c>
      <c r="EC470" t="s">
        <v>3</v>
      </c>
      <c r="EE470">
        <v>1441815344</v>
      </c>
      <c r="EF470">
        <v>1</v>
      </c>
      <c r="EG470" t="s">
        <v>20</v>
      </c>
      <c r="EH470">
        <v>0</v>
      </c>
      <c r="EI470" t="s">
        <v>3</v>
      </c>
      <c r="EJ470">
        <v>4</v>
      </c>
      <c r="EK470">
        <v>0</v>
      </c>
      <c r="EL470" t="s">
        <v>21</v>
      </c>
      <c r="EM470" t="s">
        <v>22</v>
      </c>
      <c r="EO470" t="s">
        <v>3</v>
      </c>
      <c r="EQ470">
        <v>1024</v>
      </c>
      <c r="ER470">
        <v>24.71</v>
      </c>
      <c r="ES470">
        <v>0.01</v>
      </c>
      <c r="ET470">
        <v>0</v>
      </c>
      <c r="EU470">
        <v>0</v>
      </c>
      <c r="EV470">
        <v>24.7</v>
      </c>
      <c r="EW470">
        <v>0.04</v>
      </c>
      <c r="EX470">
        <v>0</v>
      </c>
      <c r="EY470">
        <v>0</v>
      </c>
      <c r="FQ470">
        <v>0</v>
      </c>
      <c r="FR470">
        <f t="shared" si="270"/>
        <v>0</v>
      </c>
      <c r="FS470">
        <v>0</v>
      </c>
      <c r="FX470">
        <v>70</v>
      </c>
      <c r="FY470">
        <v>10</v>
      </c>
      <c r="GA470" t="s">
        <v>3</v>
      </c>
      <c r="GD470">
        <v>0</v>
      </c>
      <c r="GF470">
        <v>1887253481</v>
      </c>
      <c r="GG470">
        <v>2</v>
      </c>
      <c r="GH470">
        <v>1</v>
      </c>
      <c r="GI470">
        <v>-2</v>
      </c>
      <c r="GJ470">
        <v>0</v>
      </c>
      <c r="GK470">
        <f>ROUND(R470*(R12)/100,2)</f>
        <v>0</v>
      </c>
      <c r="GL470">
        <f t="shared" si="271"/>
        <v>0</v>
      </c>
      <c r="GM470">
        <f t="shared" si="272"/>
        <v>133.41</v>
      </c>
      <c r="GN470">
        <f t="shared" si="273"/>
        <v>0</v>
      </c>
      <c r="GO470">
        <f t="shared" si="274"/>
        <v>0</v>
      </c>
      <c r="GP470">
        <f t="shared" si="275"/>
        <v>133.41</v>
      </c>
      <c r="GR470">
        <v>0</v>
      </c>
      <c r="GS470">
        <v>3</v>
      </c>
      <c r="GT470">
        <v>0</v>
      </c>
      <c r="GU470" t="s">
        <v>3</v>
      </c>
      <c r="GV470">
        <f t="shared" si="276"/>
        <v>0</v>
      </c>
      <c r="GW470">
        <v>1</v>
      </c>
      <c r="GX470">
        <f t="shared" si="277"/>
        <v>0</v>
      </c>
      <c r="HA470">
        <v>0</v>
      </c>
      <c r="HB470">
        <v>0</v>
      </c>
      <c r="HC470">
        <f t="shared" si="278"/>
        <v>0</v>
      </c>
      <c r="HE470" t="s">
        <v>3</v>
      </c>
      <c r="HF470" t="s">
        <v>3</v>
      </c>
      <c r="HM470" t="s">
        <v>3</v>
      </c>
      <c r="HN470" t="s">
        <v>3</v>
      </c>
      <c r="HO470" t="s">
        <v>3</v>
      </c>
      <c r="HP470" t="s">
        <v>3</v>
      </c>
      <c r="HQ470" t="s">
        <v>3</v>
      </c>
      <c r="IK470">
        <v>0</v>
      </c>
    </row>
    <row r="471" spans="1:245" x14ac:dyDescent="0.2">
      <c r="A471">
        <v>17</v>
      </c>
      <c r="B471">
        <v>1</v>
      </c>
      <c r="D471">
        <f>ROW(EtalonRes!A152)</f>
        <v>152</v>
      </c>
      <c r="E471" t="s">
        <v>283</v>
      </c>
      <c r="F471" t="s">
        <v>284</v>
      </c>
      <c r="G471" t="s">
        <v>285</v>
      </c>
      <c r="H471" t="s">
        <v>35</v>
      </c>
      <c r="I471">
        <v>1</v>
      </c>
      <c r="J471">
        <v>0</v>
      </c>
      <c r="K471">
        <v>1</v>
      </c>
      <c r="O471">
        <f t="shared" si="246"/>
        <v>743.32</v>
      </c>
      <c r="P471">
        <f t="shared" si="247"/>
        <v>2.33</v>
      </c>
      <c r="Q471">
        <f t="shared" si="248"/>
        <v>0</v>
      </c>
      <c r="R471">
        <f t="shared" si="249"/>
        <v>0</v>
      </c>
      <c r="S471">
        <f t="shared" si="250"/>
        <v>740.99</v>
      </c>
      <c r="T471">
        <f t="shared" si="251"/>
        <v>0</v>
      </c>
      <c r="U471">
        <f t="shared" si="252"/>
        <v>1.2</v>
      </c>
      <c r="V471">
        <f t="shared" si="253"/>
        <v>0</v>
      </c>
      <c r="W471">
        <f t="shared" si="254"/>
        <v>0</v>
      </c>
      <c r="X471">
        <f t="shared" si="255"/>
        <v>518.69000000000005</v>
      </c>
      <c r="Y471">
        <f t="shared" si="256"/>
        <v>74.099999999999994</v>
      </c>
      <c r="AA471">
        <v>1472364219</v>
      </c>
      <c r="AB471">
        <f t="shared" si="257"/>
        <v>743.32</v>
      </c>
      <c r="AC471">
        <f>ROUND((ES471),6)</f>
        <v>2.33</v>
      </c>
      <c r="AD471">
        <f>ROUND((((ET471)-(EU471))+AE471),6)</f>
        <v>0</v>
      </c>
      <c r="AE471">
        <f>ROUND((EU471),6)</f>
        <v>0</v>
      </c>
      <c r="AF471">
        <f>ROUND((EV471),6)</f>
        <v>740.99</v>
      </c>
      <c r="AG471">
        <f t="shared" si="258"/>
        <v>0</v>
      </c>
      <c r="AH471">
        <f>(EW471)</f>
        <v>1.2</v>
      </c>
      <c r="AI471">
        <f>(EX471)</f>
        <v>0</v>
      </c>
      <c r="AJ471">
        <f t="shared" si="259"/>
        <v>0</v>
      </c>
      <c r="AK471">
        <v>743.32</v>
      </c>
      <c r="AL471">
        <v>2.33</v>
      </c>
      <c r="AM471">
        <v>0</v>
      </c>
      <c r="AN471">
        <v>0</v>
      </c>
      <c r="AO471">
        <v>740.99</v>
      </c>
      <c r="AP471">
        <v>0</v>
      </c>
      <c r="AQ471">
        <v>1.2</v>
      </c>
      <c r="AR471">
        <v>0</v>
      </c>
      <c r="AS471">
        <v>0</v>
      </c>
      <c r="AT471">
        <v>70</v>
      </c>
      <c r="AU471">
        <v>10</v>
      </c>
      <c r="AV471">
        <v>1</v>
      </c>
      <c r="AW471">
        <v>1</v>
      </c>
      <c r="AZ471">
        <v>1</v>
      </c>
      <c r="BA471">
        <v>1</v>
      </c>
      <c r="BB471">
        <v>1</v>
      </c>
      <c r="BC471">
        <v>1</v>
      </c>
      <c r="BD471" t="s">
        <v>3</v>
      </c>
      <c r="BE471" t="s">
        <v>3</v>
      </c>
      <c r="BF471" t="s">
        <v>3</v>
      </c>
      <c r="BG471" t="s">
        <v>3</v>
      </c>
      <c r="BH471">
        <v>0</v>
      </c>
      <c r="BI471">
        <v>4</v>
      </c>
      <c r="BJ471" t="s">
        <v>286</v>
      </c>
      <c r="BM471">
        <v>0</v>
      </c>
      <c r="BN471">
        <v>0</v>
      </c>
      <c r="BO471" t="s">
        <v>3</v>
      </c>
      <c r="BP471">
        <v>0</v>
      </c>
      <c r="BQ471">
        <v>1</v>
      </c>
      <c r="BR471">
        <v>0</v>
      </c>
      <c r="BS471">
        <v>1</v>
      </c>
      <c r="BT471">
        <v>1</v>
      </c>
      <c r="BU471">
        <v>1</v>
      </c>
      <c r="BV471">
        <v>1</v>
      </c>
      <c r="BW471">
        <v>1</v>
      </c>
      <c r="BX471">
        <v>1</v>
      </c>
      <c r="BY471" t="s">
        <v>3</v>
      </c>
      <c r="BZ471">
        <v>70</v>
      </c>
      <c r="CA471">
        <v>10</v>
      </c>
      <c r="CB471" t="s">
        <v>3</v>
      </c>
      <c r="CE471">
        <v>0</v>
      </c>
      <c r="CF471">
        <v>0</v>
      </c>
      <c r="CG471">
        <v>0</v>
      </c>
      <c r="CM471">
        <v>0</v>
      </c>
      <c r="CN471" t="s">
        <v>3</v>
      </c>
      <c r="CO471">
        <v>0</v>
      </c>
      <c r="CP471">
        <f t="shared" si="260"/>
        <v>743.32</v>
      </c>
      <c r="CQ471">
        <f t="shared" si="261"/>
        <v>2.33</v>
      </c>
      <c r="CR471">
        <f>((((ET471)*BB471-(EU471)*BS471)+AE471*BS471)*AV471)</f>
        <v>0</v>
      </c>
      <c r="CS471">
        <f t="shared" si="262"/>
        <v>0</v>
      </c>
      <c r="CT471">
        <f t="shared" si="263"/>
        <v>740.99</v>
      </c>
      <c r="CU471">
        <f t="shared" si="264"/>
        <v>0</v>
      </c>
      <c r="CV471">
        <f t="shared" si="265"/>
        <v>1.2</v>
      </c>
      <c r="CW471">
        <f t="shared" si="266"/>
        <v>0</v>
      </c>
      <c r="CX471">
        <f t="shared" si="267"/>
        <v>0</v>
      </c>
      <c r="CY471">
        <f t="shared" si="268"/>
        <v>518.69299999999998</v>
      </c>
      <c r="CZ471">
        <f t="shared" si="269"/>
        <v>74.09899999999999</v>
      </c>
      <c r="DC471" t="s">
        <v>3</v>
      </c>
      <c r="DD471" t="s">
        <v>3</v>
      </c>
      <c r="DE471" t="s">
        <v>3</v>
      </c>
      <c r="DF471" t="s">
        <v>3</v>
      </c>
      <c r="DG471" t="s">
        <v>3</v>
      </c>
      <c r="DH471" t="s">
        <v>3</v>
      </c>
      <c r="DI471" t="s">
        <v>3</v>
      </c>
      <c r="DJ471" t="s">
        <v>3</v>
      </c>
      <c r="DK471" t="s">
        <v>3</v>
      </c>
      <c r="DL471" t="s">
        <v>3</v>
      </c>
      <c r="DM471" t="s">
        <v>3</v>
      </c>
      <c r="DN471">
        <v>0</v>
      </c>
      <c r="DO471">
        <v>0</v>
      </c>
      <c r="DP471">
        <v>1</v>
      </c>
      <c r="DQ471">
        <v>1</v>
      </c>
      <c r="DU471">
        <v>16987630</v>
      </c>
      <c r="DV471" t="s">
        <v>35</v>
      </c>
      <c r="DW471" t="s">
        <v>35</v>
      </c>
      <c r="DX471">
        <v>1</v>
      </c>
      <c r="DZ471" t="s">
        <v>3</v>
      </c>
      <c r="EA471" t="s">
        <v>3</v>
      </c>
      <c r="EB471" t="s">
        <v>3</v>
      </c>
      <c r="EC471" t="s">
        <v>3</v>
      </c>
      <c r="EE471">
        <v>1441815344</v>
      </c>
      <c r="EF471">
        <v>1</v>
      </c>
      <c r="EG471" t="s">
        <v>20</v>
      </c>
      <c r="EH471">
        <v>0</v>
      </c>
      <c r="EI471" t="s">
        <v>3</v>
      </c>
      <c r="EJ471">
        <v>4</v>
      </c>
      <c r="EK471">
        <v>0</v>
      </c>
      <c r="EL471" t="s">
        <v>21</v>
      </c>
      <c r="EM471" t="s">
        <v>22</v>
      </c>
      <c r="EO471" t="s">
        <v>3</v>
      </c>
      <c r="EQ471">
        <v>0</v>
      </c>
      <c r="ER471">
        <v>743.32</v>
      </c>
      <c r="ES471">
        <v>2.33</v>
      </c>
      <c r="ET471">
        <v>0</v>
      </c>
      <c r="EU471">
        <v>0</v>
      </c>
      <c r="EV471">
        <v>740.99</v>
      </c>
      <c r="EW471">
        <v>1.2</v>
      </c>
      <c r="EX471">
        <v>0</v>
      </c>
      <c r="EY471">
        <v>0</v>
      </c>
      <c r="FQ471">
        <v>0</v>
      </c>
      <c r="FR471">
        <f t="shared" si="270"/>
        <v>0</v>
      </c>
      <c r="FS471">
        <v>0</v>
      </c>
      <c r="FX471">
        <v>70</v>
      </c>
      <c r="FY471">
        <v>10</v>
      </c>
      <c r="GA471" t="s">
        <v>3</v>
      </c>
      <c r="GD471">
        <v>0</v>
      </c>
      <c r="GF471">
        <v>-1975762491</v>
      </c>
      <c r="GG471">
        <v>2</v>
      </c>
      <c r="GH471">
        <v>1</v>
      </c>
      <c r="GI471">
        <v>-2</v>
      </c>
      <c r="GJ471">
        <v>0</v>
      </c>
      <c r="GK471">
        <f>ROUND(R471*(R12)/100,2)</f>
        <v>0</v>
      </c>
      <c r="GL471">
        <f t="shared" si="271"/>
        <v>0</v>
      </c>
      <c r="GM471">
        <f t="shared" si="272"/>
        <v>1336.11</v>
      </c>
      <c r="GN471">
        <f t="shared" si="273"/>
        <v>0</v>
      </c>
      <c r="GO471">
        <f t="shared" si="274"/>
        <v>0</v>
      </c>
      <c r="GP471">
        <f t="shared" si="275"/>
        <v>1336.11</v>
      </c>
      <c r="GR471">
        <v>0</v>
      </c>
      <c r="GS471">
        <v>3</v>
      </c>
      <c r="GT471">
        <v>0</v>
      </c>
      <c r="GU471" t="s">
        <v>3</v>
      </c>
      <c r="GV471">
        <f t="shared" si="276"/>
        <v>0</v>
      </c>
      <c r="GW471">
        <v>1</v>
      </c>
      <c r="GX471">
        <f t="shared" si="277"/>
        <v>0</v>
      </c>
      <c r="HA471">
        <v>0</v>
      </c>
      <c r="HB471">
        <v>0</v>
      </c>
      <c r="HC471">
        <f t="shared" si="278"/>
        <v>0</v>
      </c>
      <c r="HE471" t="s">
        <v>3</v>
      </c>
      <c r="HF471" t="s">
        <v>3</v>
      </c>
      <c r="HM471" t="s">
        <v>3</v>
      </c>
      <c r="HN471" t="s">
        <v>3</v>
      </c>
      <c r="HO471" t="s">
        <v>3</v>
      </c>
      <c r="HP471" t="s">
        <v>3</v>
      </c>
      <c r="HQ471" t="s">
        <v>3</v>
      </c>
      <c r="IK471">
        <v>0</v>
      </c>
    </row>
    <row r="472" spans="1:245" x14ac:dyDescent="0.2">
      <c r="A472">
        <v>17</v>
      </c>
      <c r="B472">
        <v>1</v>
      </c>
      <c r="D472">
        <f>ROW(EtalonRes!A155)</f>
        <v>155</v>
      </c>
      <c r="E472" t="s">
        <v>3</v>
      </c>
      <c r="F472" t="s">
        <v>287</v>
      </c>
      <c r="G472" t="s">
        <v>288</v>
      </c>
      <c r="H472" t="s">
        <v>35</v>
      </c>
      <c r="I472">
        <v>1</v>
      </c>
      <c r="J472">
        <v>0</v>
      </c>
      <c r="K472">
        <v>1</v>
      </c>
      <c r="O472">
        <f t="shared" si="246"/>
        <v>744.15</v>
      </c>
      <c r="P472">
        <f t="shared" si="247"/>
        <v>3.15</v>
      </c>
      <c r="Q472">
        <f t="shared" si="248"/>
        <v>0</v>
      </c>
      <c r="R472">
        <f t="shared" si="249"/>
        <v>0</v>
      </c>
      <c r="S472">
        <f t="shared" si="250"/>
        <v>741</v>
      </c>
      <c r="T472">
        <f t="shared" si="251"/>
        <v>0</v>
      </c>
      <c r="U472">
        <f t="shared" si="252"/>
        <v>1.2000000000000002</v>
      </c>
      <c r="V472">
        <f t="shared" si="253"/>
        <v>0</v>
      </c>
      <c r="W472">
        <f t="shared" si="254"/>
        <v>0</v>
      </c>
      <c r="X472">
        <f t="shared" si="255"/>
        <v>518.70000000000005</v>
      </c>
      <c r="Y472">
        <f t="shared" si="256"/>
        <v>74.099999999999994</v>
      </c>
      <c r="AA472">
        <v>-1</v>
      </c>
      <c r="AB472">
        <f t="shared" si="257"/>
        <v>744.15</v>
      </c>
      <c r="AC472">
        <f>ROUND(((ES472*3)),6)</f>
        <v>3.15</v>
      </c>
      <c r="AD472">
        <f>ROUND(((((ET472*3))-((EU472*3)))+AE472),6)</f>
        <v>0</v>
      </c>
      <c r="AE472">
        <f>ROUND(((EU472*3)),6)</f>
        <v>0</v>
      </c>
      <c r="AF472">
        <f>ROUND(((EV472*3)),6)</f>
        <v>741</v>
      </c>
      <c r="AG472">
        <f t="shared" si="258"/>
        <v>0</v>
      </c>
      <c r="AH472">
        <f>((EW472*3))</f>
        <v>1.2000000000000002</v>
      </c>
      <c r="AI472">
        <f>((EX472*3))</f>
        <v>0</v>
      </c>
      <c r="AJ472">
        <f t="shared" si="259"/>
        <v>0</v>
      </c>
      <c r="AK472">
        <v>248.05</v>
      </c>
      <c r="AL472">
        <v>1.05</v>
      </c>
      <c r="AM472">
        <v>0</v>
      </c>
      <c r="AN472">
        <v>0</v>
      </c>
      <c r="AO472">
        <v>247</v>
      </c>
      <c r="AP472">
        <v>0</v>
      </c>
      <c r="AQ472">
        <v>0.4</v>
      </c>
      <c r="AR472">
        <v>0</v>
      </c>
      <c r="AS472">
        <v>0</v>
      </c>
      <c r="AT472">
        <v>70</v>
      </c>
      <c r="AU472">
        <v>10</v>
      </c>
      <c r="AV472">
        <v>1</v>
      </c>
      <c r="AW472">
        <v>1</v>
      </c>
      <c r="AZ472">
        <v>1</v>
      </c>
      <c r="BA472">
        <v>1</v>
      </c>
      <c r="BB472">
        <v>1</v>
      </c>
      <c r="BC472">
        <v>1</v>
      </c>
      <c r="BD472" t="s">
        <v>3</v>
      </c>
      <c r="BE472" t="s">
        <v>3</v>
      </c>
      <c r="BF472" t="s">
        <v>3</v>
      </c>
      <c r="BG472" t="s">
        <v>3</v>
      </c>
      <c r="BH472">
        <v>0</v>
      </c>
      <c r="BI472">
        <v>4</v>
      </c>
      <c r="BJ472" t="s">
        <v>289</v>
      </c>
      <c r="BM472">
        <v>0</v>
      </c>
      <c r="BN472">
        <v>0</v>
      </c>
      <c r="BO472" t="s">
        <v>3</v>
      </c>
      <c r="BP472">
        <v>0</v>
      </c>
      <c r="BQ472">
        <v>1</v>
      </c>
      <c r="BR472">
        <v>0</v>
      </c>
      <c r="BS472">
        <v>1</v>
      </c>
      <c r="BT472">
        <v>1</v>
      </c>
      <c r="BU472">
        <v>1</v>
      </c>
      <c r="BV472">
        <v>1</v>
      </c>
      <c r="BW472">
        <v>1</v>
      </c>
      <c r="BX472">
        <v>1</v>
      </c>
      <c r="BY472" t="s">
        <v>3</v>
      </c>
      <c r="BZ472">
        <v>70</v>
      </c>
      <c r="CA472">
        <v>10</v>
      </c>
      <c r="CB472" t="s">
        <v>3</v>
      </c>
      <c r="CE472">
        <v>0</v>
      </c>
      <c r="CF472">
        <v>0</v>
      </c>
      <c r="CG472">
        <v>0</v>
      </c>
      <c r="CM472">
        <v>0</v>
      </c>
      <c r="CN472" t="s">
        <v>3</v>
      </c>
      <c r="CO472">
        <v>0</v>
      </c>
      <c r="CP472">
        <f t="shared" si="260"/>
        <v>744.15</v>
      </c>
      <c r="CQ472">
        <f t="shared" si="261"/>
        <v>3.15</v>
      </c>
      <c r="CR472">
        <f>(((((ET472*3))*BB472-((EU472*3))*BS472)+AE472*BS472)*AV472)</f>
        <v>0</v>
      </c>
      <c r="CS472">
        <f t="shared" si="262"/>
        <v>0</v>
      </c>
      <c r="CT472">
        <f t="shared" si="263"/>
        <v>741</v>
      </c>
      <c r="CU472">
        <f t="shared" si="264"/>
        <v>0</v>
      </c>
      <c r="CV472">
        <f t="shared" si="265"/>
        <v>1.2000000000000002</v>
      </c>
      <c r="CW472">
        <f t="shared" si="266"/>
        <v>0</v>
      </c>
      <c r="CX472">
        <f t="shared" si="267"/>
        <v>0</v>
      </c>
      <c r="CY472">
        <f t="shared" si="268"/>
        <v>518.70000000000005</v>
      </c>
      <c r="CZ472">
        <f t="shared" si="269"/>
        <v>74.099999999999994</v>
      </c>
      <c r="DC472" t="s">
        <v>3</v>
      </c>
      <c r="DD472" t="s">
        <v>192</v>
      </c>
      <c r="DE472" t="s">
        <v>192</v>
      </c>
      <c r="DF472" t="s">
        <v>192</v>
      </c>
      <c r="DG472" t="s">
        <v>192</v>
      </c>
      <c r="DH472" t="s">
        <v>3</v>
      </c>
      <c r="DI472" t="s">
        <v>192</v>
      </c>
      <c r="DJ472" t="s">
        <v>192</v>
      </c>
      <c r="DK472" t="s">
        <v>3</v>
      </c>
      <c r="DL472" t="s">
        <v>3</v>
      </c>
      <c r="DM472" t="s">
        <v>3</v>
      </c>
      <c r="DN472">
        <v>0</v>
      </c>
      <c r="DO472">
        <v>0</v>
      </c>
      <c r="DP472">
        <v>1</v>
      </c>
      <c r="DQ472">
        <v>1</v>
      </c>
      <c r="DU472">
        <v>16987630</v>
      </c>
      <c r="DV472" t="s">
        <v>35</v>
      </c>
      <c r="DW472" t="s">
        <v>35</v>
      </c>
      <c r="DX472">
        <v>1</v>
      </c>
      <c r="DZ472" t="s">
        <v>3</v>
      </c>
      <c r="EA472" t="s">
        <v>3</v>
      </c>
      <c r="EB472" t="s">
        <v>3</v>
      </c>
      <c r="EC472" t="s">
        <v>3</v>
      </c>
      <c r="EE472">
        <v>1441815344</v>
      </c>
      <c r="EF472">
        <v>1</v>
      </c>
      <c r="EG472" t="s">
        <v>20</v>
      </c>
      <c r="EH472">
        <v>0</v>
      </c>
      <c r="EI472" t="s">
        <v>3</v>
      </c>
      <c r="EJ472">
        <v>4</v>
      </c>
      <c r="EK472">
        <v>0</v>
      </c>
      <c r="EL472" t="s">
        <v>21</v>
      </c>
      <c r="EM472" t="s">
        <v>22</v>
      </c>
      <c r="EO472" t="s">
        <v>3</v>
      </c>
      <c r="EQ472">
        <v>1024</v>
      </c>
      <c r="ER472">
        <v>248.05</v>
      </c>
      <c r="ES472">
        <v>1.05</v>
      </c>
      <c r="ET472">
        <v>0</v>
      </c>
      <c r="EU472">
        <v>0</v>
      </c>
      <c r="EV472">
        <v>247</v>
      </c>
      <c r="EW472">
        <v>0.4</v>
      </c>
      <c r="EX472">
        <v>0</v>
      </c>
      <c r="EY472">
        <v>0</v>
      </c>
      <c r="FQ472">
        <v>0</v>
      </c>
      <c r="FR472">
        <f t="shared" si="270"/>
        <v>0</v>
      </c>
      <c r="FS472">
        <v>0</v>
      </c>
      <c r="FX472">
        <v>70</v>
      </c>
      <c r="FY472">
        <v>10</v>
      </c>
      <c r="GA472" t="s">
        <v>3</v>
      </c>
      <c r="GD472">
        <v>0</v>
      </c>
      <c r="GF472">
        <v>1104510381</v>
      </c>
      <c r="GG472">
        <v>2</v>
      </c>
      <c r="GH472">
        <v>1</v>
      </c>
      <c r="GI472">
        <v>-2</v>
      </c>
      <c r="GJ472">
        <v>0</v>
      </c>
      <c r="GK472">
        <f>ROUND(R472*(R12)/100,2)</f>
        <v>0</v>
      </c>
      <c r="GL472">
        <f t="shared" si="271"/>
        <v>0</v>
      </c>
      <c r="GM472">
        <f t="shared" si="272"/>
        <v>1336.95</v>
      </c>
      <c r="GN472">
        <f t="shared" si="273"/>
        <v>0</v>
      </c>
      <c r="GO472">
        <f t="shared" si="274"/>
        <v>0</v>
      </c>
      <c r="GP472">
        <f t="shared" si="275"/>
        <v>1336.95</v>
      </c>
      <c r="GR472">
        <v>0</v>
      </c>
      <c r="GS472">
        <v>3</v>
      </c>
      <c r="GT472">
        <v>0</v>
      </c>
      <c r="GU472" t="s">
        <v>3</v>
      </c>
      <c r="GV472">
        <f t="shared" si="276"/>
        <v>0</v>
      </c>
      <c r="GW472">
        <v>1</v>
      </c>
      <c r="GX472">
        <f t="shared" si="277"/>
        <v>0</v>
      </c>
      <c r="HA472">
        <v>0</v>
      </c>
      <c r="HB472">
        <v>0</v>
      </c>
      <c r="HC472">
        <f t="shared" si="278"/>
        <v>0</v>
      </c>
      <c r="HE472" t="s">
        <v>3</v>
      </c>
      <c r="HF472" t="s">
        <v>3</v>
      </c>
      <c r="HM472" t="s">
        <v>3</v>
      </c>
      <c r="HN472" t="s">
        <v>3</v>
      </c>
      <c r="HO472" t="s">
        <v>3</v>
      </c>
      <c r="HP472" t="s">
        <v>3</v>
      </c>
      <c r="HQ472" t="s">
        <v>3</v>
      </c>
      <c r="IK472">
        <v>0</v>
      </c>
    </row>
    <row r="473" spans="1:245" x14ac:dyDescent="0.2">
      <c r="A473">
        <v>17</v>
      </c>
      <c r="B473">
        <v>1</v>
      </c>
      <c r="D473">
        <f>ROW(EtalonRes!A156)</f>
        <v>156</v>
      </c>
      <c r="E473" t="s">
        <v>290</v>
      </c>
      <c r="F473" t="s">
        <v>291</v>
      </c>
      <c r="G473" t="s">
        <v>292</v>
      </c>
      <c r="H473" t="s">
        <v>35</v>
      </c>
      <c r="I473">
        <v>1</v>
      </c>
      <c r="J473">
        <v>0</v>
      </c>
      <c r="K473">
        <v>1</v>
      </c>
      <c r="O473">
        <f t="shared" si="246"/>
        <v>185.25</v>
      </c>
      <c r="P473">
        <f t="shared" si="247"/>
        <v>0</v>
      </c>
      <c r="Q473">
        <f t="shared" si="248"/>
        <v>0</v>
      </c>
      <c r="R473">
        <f t="shared" si="249"/>
        <v>0</v>
      </c>
      <c r="S473">
        <f t="shared" si="250"/>
        <v>185.25</v>
      </c>
      <c r="T473">
        <f t="shared" si="251"/>
        <v>0</v>
      </c>
      <c r="U473">
        <f t="shared" si="252"/>
        <v>0.3</v>
      </c>
      <c r="V473">
        <f t="shared" si="253"/>
        <v>0</v>
      </c>
      <c r="W473">
        <f t="shared" si="254"/>
        <v>0</v>
      </c>
      <c r="X473">
        <f t="shared" si="255"/>
        <v>129.68</v>
      </c>
      <c r="Y473">
        <f t="shared" si="256"/>
        <v>18.53</v>
      </c>
      <c r="AA473">
        <v>1472364219</v>
      </c>
      <c r="AB473">
        <f t="shared" si="257"/>
        <v>185.25</v>
      </c>
      <c r="AC473">
        <f t="shared" ref="AC473:AC480" si="279">ROUND((ES473),6)</f>
        <v>0</v>
      </c>
      <c r="AD473">
        <f t="shared" ref="AD473:AD480" si="280">ROUND((((ET473)-(EU473))+AE473),6)</f>
        <v>0</v>
      </c>
      <c r="AE473">
        <f t="shared" ref="AE473:AF480" si="281">ROUND((EU473),6)</f>
        <v>0</v>
      </c>
      <c r="AF473">
        <f t="shared" si="281"/>
        <v>185.25</v>
      </c>
      <c r="AG473">
        <f t="shared" si="258"/>
        <v>0</v>
      </c>
      <c r="AH473">
        <f t="shared" ref="AH473:AI480" si="282">(EW473)</f>
        <v>0.3</v>
      </c>
      <c r="AI473">
        <f t="shared" si="282"/>
        <v>0</v>
      </c>
      <c r="AJ473">
        <f t="shared" si="259"/>
        <v>0</v>
      </c>
      <c r="AK473">
        <v>185.25</v>
      </c>
      <c r="AL473">
        <v>0</v>
      </c>
      <c r="AM473">
        <v>0</v>
      </c>
      <c r="AN473">
        <v>0</v>
      </c>
      <c r="AO473">
        <v>185.25</v>
      </c>
      <c r="AP473">
        <v>0</v>
      </c>
      <c r="AQ473">
        <v>0.3</v>
      </c>
      <c r="AR473">
        <v>0</v>
      </c>
      <c r="AS473">
        <v>0</v>
      </c>
      <c r="AT473">
        <v>70</v>
      </c>
      <c r="AU473">
        <v>10</v>
      </c>
      <c r="AV473">
        <v>1</v>
      </c>
      <c r="AW473">
        <v>1</v>
      </c>
      <c r="AZ473">
        <v>1</v>
      </c>
      <c r="BA473">
        <v>1</v>
      </c>
      <c r="BB473">
        <v>1</v>
      </c>
      <c r="BC473">
        <v>1</v>
      </c>
      <c r="BD473" t="s">
        <v>3</v>
      </c>
      <c r="BE473" t="s">
        <v>3</v>
      </c>
      <c r="BF473" t="s">
        <v>3</v>
      </c>
      <c r="BG473" t="s">
        <v>3</v>
      </c>
      <c r="BH473">
        <v>0</v>
      </c>
      <c r="BI473">
        <v>4</v>
      </c>
      <c r="BJ473" t="s">
        <v>293</v>
      </c>
      <c r="BM473">
        <v>0</v>
      </c>
      <c r="BN473">
        <v>0</v>
      </c>
      <c r="BO473" t="s">
        <v>3</v>
      </c>
      <c r="BP473">
        <v>0</v>
      </c>
      <c r="BQ473">
        <v>1</v>
      </c>
      <c r="BR473">
        <v>0</v>
      </c>
      <c r="BS473">
        <v>1</v>
      </c>
      <c r="BT473">
        <v>1</v>
      </c>
      <c r="BU473">
        <v>1</v>
      </c>
      <c r="BV473">
        <v>1</v>
      </c>
      <c r="BW473">
        <v>1</v>
      </c>
      <c r="BX473">
        <v>1</v>
      </c>
      <c r="BY473" t="s">
        <v>3</v>
      </c>
      <c r="BZ473">
        <v>70</v>
      </c>
      <c r="CA473">
        <v>10</v>
      </c>
      <c r="CB473" t="s">
        <v>3</v>
      </c>
      <c r="CE473">
        <v>0</v>
      </c>
      <c r="CF473">
        <v>0</v>
      </c>
      <c r="CG473">
        <v>0</v>
      </c>
      <c r="CM473">
        <v>0</v>
      </c>
      <c r="CN473" t="s">
        <v>3</v>
      </c>
      <c r="CO473">
        <v>0</v>
      </c>
      <c r="CP473">
        <f t="shared" si="260"/>
        <v>185.25</v>
      </c>
      <c r="CQ473">
        <f t="shared" si="261"/>
        <v>0</v>
      </c>
      <c r="CR473">
        <f t="shared" ref="CR473:CR480" si="283">((((ET473)*BB473-(EU473)*BS473)+AE473*BS473)*AV473)</f>
        <v>0</v>
      </c>
      <c r="CS473">
        <f t="shared" si="262"/>
        <v>0</v>
      </c>
      <c r="CT473">
        <f t="shared" si="263"/>
        <v>185.25</v>
      </c>
      <c r="CU473">
        <f t="shared" si="264"/>
        <v>0</v>
      </c>
      <c r="CV473">
        <f t="shared" si="265"/>
        <v>0.3</v>
      </c>
      <c r="CW473">
        <f t="shared" si="266"/>
        <v>0</v>
      </c>
      <c r="CX473">
        <f t="shared" si="267"/>
        <v>0</v>
      </c>
      <c r="CY473">
        <f t="shared" si="268"/>
        <v>129.67500000000001</v>
      </c>
      <c r="CZ473">
        <f t="shared" si="269"/>
        <v>18.524999999999999</v>
      </c>
      <c r="DC473" t="s">
        <v>3</v>
      </c>
      <c r="DD473" t="s">
        <v>3</v>
      </c>
      <c r="DE473" t="s">
        <v>3</v>
      </c>
      <c r="DF473" t="s">
        <v>3</v>
      </c>
      <c r="DG473" t="s">
        <v>3</v>
      </c>
      <c r="DH473" t="s">
        <v>3</v>
      </c>
      <c r="DI473" t="s">
        <v>3</v>
      </c>
      <c r="DJ473" t="s">
        <v>3</v>
      </c>
      <c r="DK473" t="s">
        <v>3</v>
      </c>
      <c r="DL473" t="s">
        <v>3</v>
      </c>
      <c r="DM473" t="s">
        <v>3</v>
      </c>
      <c r="DN473">
        <v>0</v>
      </c>
      <c r="DO473">
        <v>0</v>
      </c>
      <c r="DP473">
        <v>1</v>
      </c>
      <c r="DQ473">
        <v>1</v>
      </c>
      <c r="DU473">
        <v>16987630</v>
      </c>
      <c r="DV473" t="s">
        <v>35</v>
      </c>
      <c r="DW473" t="s">
        <v>35</v>
      </c>
      <c r="DX473">
        <v>1</v>
      </c>
      <c r="DZ473" t="s">
        <v>3</v>
      </c>
      <c r="EA473" t="s">
        <v>3</v>
      </c>
      <c r="EB473" t="s">
        <v>3</v>
      </c>
      <c r="EC473" t="s">
        <v>3</v>
      </c>
      <c r="EE473">
        <v>1441815344</v>
      </c>
      <c r="EF473">
        <v>1</v>
      </c>
      <c r="EG473" t="s">
        <v>20</v>
      </c>
      <c r="EH473">
        <v>0</v>
      </c>
      <c r="EI473" t="s">
        <v>3</v>
      </c>
      <c r="EJ473">
        <v>4</v>
      </c>
      <c r="EK473">
        <v>0</v>
      </c>
      <c r="EL473" t="s">
        <v>21</v>
      </c>
      <c r="EM473" t="s">
        <v>22</v>
      </c>
      <c r="EO473" t="s">
        <v>3</v>
      </c>
      <c r="EQ473">
        <v>0</v>
      </c>
      <c r="ER473">
        <v>185.25</v>
      </c>
      <c r="ES473">
        <v>0</v>
      </c>
      <c r="ET473">
        <v>0</v>
      </c>
      <c r="EU473">
        <v>0</v>
      </c>
      <c r="EV473">
        <v>185.25</v>
      </c>
      <c r="EW473">
        <v>0.3</v>
      </c>
      <c r="EX473">
        <v>0</v>
      </c>
      <c r="EY473">
        <v>0</v>
      </c>
      <c r="FQ473">
        <v>0</v>
      </c>
      <c r="FR473">
        <f t="shared" si="270"/>
        <v>0</v>
      </c>
      <c r="FS473">
        <v>0</v>
      </c>
      <c r="FX473">
        <v>70</v>
      </c>
      <c r="FY473">
        <v>10</v>
      </c>
      <c r="GA473" t="s">
        <v>3</v>
      </c>
      <c r="GD473">
        <v>0</v>
      </c>
      <c r="GF473">
        <v>-877688410</v>
      </c>
      <c r="GG473">
        <v>2</v>
      </c>
      <c r="GH473">
        <v>1</v>
      </c>
      <c r="GI473">
        <v>-2</v>
      </c>
      <c r="GJ473">
        <v>0</v>
      </c>
      <c r="GK473">
        <f>ROUND(R473*(R12)/100,2)</f>
        <v>0</v>
      </c>
      <c r="GL473">
        <f t="shared" si="271"/>
        <v>0</v>
      </c>
      <c r="GM473">
        <f t="shared" si="272"/>
        <v>333.46</v>
      </c>
      <c r="GN473">
        <f t="shared" si="273"/>
        <v>0</v>
      </c>
      <c r="GO473">
        <f t="shared" si="274"/>
        <v>0</v>
      </c>
      <c r="GP473">
        <f t="shared" si="275"/>
        <v>333.46</v>
      </c>
      <c r="GR473">
        <v>0</v>
      </c>
      <c r="GS473">
        <v>3</v>
      </c>
      <c r="GT473">
        <v>0</v>
      </c>
      <c r="GU473" t="s">
        <v>3</v>
      </c>
      <c r="GV473">
        <f t="shared" si="276"/>
        <v>0</v>
      </c>
      <c r="GW473">
        <v>1</v>
      </c>
      <c r="GX473">
        <f t="shared" si="277"/>
        <v>0</v>
      </c>
      <c r="HA473">
        <v>0</v>
      </c>
      <c r="HB473">
        <v>0</v>
      </c>
      <c r="HC473">
        <f t="shared" si="278"/>
        <v>0</v>
      </c>
      <c r="HE473" t="s">
        <v>3</v>
      </c>
      <c r="HF473" t="s">
        <v>3</v>
      </c>
      <c r="HM473" t="s">
        <v>3</v>
      </c>
      <c r="HN473" t="s">
        <v>3</v>
      </c>
      <c r="HO473" t="s">
        <v>3</v>
      </c>
      <c r="HP473" t="s">
        <v>3</v>
      </c>
      <c r="HQ473" t="s">
        <v>3</v>
      </c>
      <c r="IK473">
        <v>0</v>
      </c>
    </row>
    <row r="474" spans="1:245" x14ac:dyDescent="0.2">
      <c r="A474">
        <v>17</v>
      </c>
      <c r="B474">
        <v>1</v>
      </c>
      <c r="D474">
        <f>ROW(EtalonRes!A159)</f>
        <v>159</v>
      </c>
      <c r="E474" t="s">
        <v>294</v>
      </c>
      <c r="F474" t="s">
        <v>295</v>
      </c>
      <c r="G474" t="s">
        <v>296</v>
      </c>
      <c r="H474" t="s">
        <v>17</v>
      </c>
      <c r="I474">
        <f>ROUND(2/10,9)</f>
        <v>0.2</v>
      </c>
      <c r="J474">
        <v>0</v>
      </c>
      <c r="K474">
        <f>ROUND(2/10,9)</f>
        <v>0.2</v>
      </c>
      <c r="O474">
        <f t="shared" si="246"/>
        <v>356.77</v>
      </c>
      <c r="P474">
        <f t="shared" si="247"/>
        <v>16.13</v>
      </c>
      <c r="Q474">
        <f t="shared" si="248"/>
        <v>0</v>
      </c>
      <c r="R474">
        <f t="shared" si="249"/>
        <v>0</v>
      </c>
      <c r="S474">
        <f t="shared" si="250"/>
        <v>340.64</v>
      </c>
      <c r="T474">
        <f t="shared" si="251"/>
        <v>0</v>
      </c>
      <c r="U474">
        <f t="shared" si="252"/>
        <v>0.48</v>
      </c>
      <c r="V474">
        <f t="shared" si="253"/>
        <v>0</v>
      </c>
      <c r="W474">
        <f t="shared" si="254"/>
        <v>0</v>
      </c>
      <c r="X474">
        <f t="shared" si="255"/>
        <v>238.45</v>
      </c>
      <c r="Y474">
        <f t="shared" si="256"/>
        <v>34.06</v>
      </c>
      <c r="AA474">
        <v>1472364219</v>
      </c>
      <c r="AB474">
        <f t="shared" si="257"/>
        <v>1783.85</v>
      </c>
      <c r="AC474">
        <f t="shared" si="279"/>
        <v>80.67</v>
      </c>
      <c r="AD474">
        <f t="shared" si="280"/>
        <v>0</v>
      </c>
      <c r="AE474">
        <f t="shared" si="281"/>
        <v>0</v>
      </c>
      <c r="AF474">
        <f t="shared" si="281"/>
        <v>1703.18</v>
      </c>
      <c r="AG474">
        <f t="shared" si="258"/>
        <v>0</v>
      </c>
      <c r="AH474">
        <f t="shared" si="282"/>
        <v>2.4</v>
      </c>
      <c r="AI474">
        <f t="shared" si="282"/>
        <v>0</v>
      </c>
      <c r="AJ474">
        <f t="shared" si="259"/>
        <v>0</v>
      </c>
      <c r="AK474">
        <v>1783.85</v>
      </c>
      <c r="AL474">
        <v>80.67</v>
      </c>
      <c r="AM474">
        <v>0</v>
      </c>
      <c r="AN474">
        <v>0</v>
      </c>
      <c r="AO474">
        <v>1703.18</v>
      </c>
      <c r="AP474">
        <v>0</v>
      </c>
      <c r="AQ474">
        <v>2.4</v>
      </c>
      <c r="AR474">
        <v>0</v>
      </c>
      <c r="AS474">
        <v>0</v>
      </c>
      <c r="AT474">
        <v>70</v>
      </c>
      <c r="AU474">
        <v>10</v>
      </c>
      <c r="AV474">
        <v>1</v>
      </c>
      <c r="AW474">
        <v>1</v>
      </c>
      <c r="AZ474">
        <v>1</v>
      </c>
      <c r="BA474">
        <v>1</v>
      </c>
      <c r="BB474">
        <v>1</v>
      </c>
      <c r="BC474">
        <v>1</v>
      </c>
      <c r="BD474" t="s">
        <v>3</v>
      </c>
      <c r="BE474" t="s">
        <v>3</v>
      </c>
      <c r="BF474" t="s">
        <v>3</v>
      </c>
      <c r="BG474" t="s">
        <v>3</v>
      </c>
      <c r="BH474">
        <v>0</v>
      </c>
      <c r="BI474">
        <v>4</v>
      </c>
      <c r="BJ474" t="s">
        <v>297</v>
      </c>
      <c r="BM474">
        <v>0</v>
      </c>
      <c r="BN474">
        <v>0</v>
      </c>
      <c r="BO474" t="s">
        <v>3</v>
      </c>
      <c r="BP474">
        <v>0</v>
      </c>
      <c r="BQ474">
        <v>1</v>
      </c>
      <c r="BR474">
        <v>0</v>
      </c>
      <c r="BS474">
        <v>1</v>
      </c>
      <c r="BT474">
        <v>1</v>
      </c>
      <c r="BU474">
        <v>1</v>
      </c>
      <c r="BV474">
        <v>1</v>
      </c>
      <c r="BW474">
        <v>1</v>
      </c>
      <c r="BX474">
        <v>1</v>
      </c>
      <c r="BY474" t="s">
        <v>3</v>
      </c>
      <c r="BZ474">
        <v>70</v>
      </c>
      <c r="CA474">
        <v>10</v>
      </c>
      <c r="CB474" t="s">
        <v>3</v>
      </c>
      <c r="CE474">
        <v>0</v>
      </c>
      <c r="CF474">
        <v>0</v>
      </c>
      <c r="CG474">
        <v>0</v>
      </c>
      <c r="CM474">
        <v>0</v>
      </c>
      <c r="CN474" t="s">
        <v>3</v>
      </c>
      <c r="CO474">
        <v>0</v>
      </c>
      <c r="CP474">
        <f t="shared" si="260"/>
        <v>356.77</v>
      </c>
      <c r="CQ474">
        <f t="shared" si="261"/>
        <v>80.67</v>
      </c>
      <c r="CR474">
        <f t="shared" si="283"/>
        <v>0</v>
      </c>
      <c r="CS474">
        <f t="shared" si="262"/>
        <v>0</v>
      </c>
      <c r="CT474">
        <f t="shared" si="263"/>
        <v>1703.18</v>
      </c>
      <c r="CU474">
        <f t="shared" si="264"/>
        <v>0</v>
      </c>
      <c r="CV474">
        <f t="shared" si="265"/>
        <v>2.4</v>
      </c>
      <c r="CW474">
        <f t="shared" si="266"/>
        <v>0</v>
      </c>
      <c r="CX474">
        <f t="shared" si="267"/>
        <v>0</v>
      </c>
      <c r="CY474">
        <f t="shared" si="268"/>
        <v>238.44799999999998</v>
      </c>
      <c r="CZ474">
        <f t="shared" si="269"/>
        <v>34.063999999999993</v>
      </c>
      <c r="DC474" t="s">
        <v>3</v>
      </c>
      <c r="DD474" t="s">
        <v>3</v>
      </c>
      <c r="DE474" t="s">
        <v>3</v>
      </c>
      <c r="DF474" t="s">
        <v>3</v>
      </c>
      <c r="DG474" t="s">
        <v>3</v>
      </c>
      <c r="DH474" t="s">
        <v>3</v>
      </c>
      <c r="DI474" t="s">
        <v>3</v>
      </c>
      <c r="DJ474" t="s">
        <v>3</v>
      </c>
      <c r="DK474" t="s">
        <v>3</v>
      </c>
      <c r="DL474" t="s">
        <v>3</v>
      </c>
      <c r="DM474" t="s">
        <v>3</v>
      </c>
      <c r="DN474">
        <v>0</v>
      </c>
      <c r="DO474">
        <v>0</v>
      </c>
      <c r="DP474">
        <v>1</v>
      </c>
      <c r="DQ474">
        <v>1</v>
      </c>
      <c r="DU474">
        <v>16987630</v>
      </c>
      <c r="DV474" t="s">
        <v>17</v>
      </c>
      <c r="DW474" t="s">
        <v>17</v>
      </c>
      <c r="DX474">
        <v>10</v>
      </c>
      <c r="DZ474" t="s">
        <v>3</v>
      </c>
      <c r="EA474" t="s">
        <v>3</v>
      </c>
      <c r="EB474" t="s">
        <v>3</v>
      </c>
      <c r="EC474" t="s">
        <v>3</v>
      </c>
      <c r="EE474">
        <v>1441815344</v>
      </c>
      <c r="EF474">
        <v>1</v>
      </c>
      <c r="EG474" t="s">
        <v>20</v>
      </c>
      <c r="EH474">
        <v>0</v>
      </c>
      <c r="EI474" t="s">
        <v>3</v>
      </c>
      <c r="EJ474">
        <v>4</v>
      </c>
      <c r="EK474">
        <v>0</v>
      </c>
      <c r="EL474" t="s">
        <v>21</v>
      </c>
      <c r="EM474" t="s">
        <v>22</v>
      </c>
      <c r="EO474" t="s">
        <v>3</v>
      </c>
      <c r="EQ474">
        <v>0</v>
      </c>
      <c r="ER474">
        <v>1783.85</v>
      </c>
      <c r="ES474">
        <v>80.67</v>
      </c>
      <c r="ET474">
        <v>0</v>
      </c>
      <c r="EU474">
        <v>0</v>
      </c>
      <c r="EV474">
        <v>1703.18</v>
      </c>
      <c r="EW474">
        <v>2.4</v>
      </c>
      <c r="EX474">
        <v>0</v>
      </c>
      <c r="EY474">
        <v>0</v>
      </c>
      <c r="FQ474">
        <v>0</v>
      </c>
      <c r="FR474">
        <f t="shared" si="270"/>
        <v>0</v>
      </c>
      <c r="FS474">
        <v>0</v>
      </c>
      <c r="FX474">
        <v>70</v>
      </c>
      <c r="FY474">
        <v>10</v>
      </c>
      <c r="GA474" t="s">
        <v>3</v>
      </c>
      <c r="GD474">
        <v>0</v>
      </c>
      <c r="GF474">
        <v>275629574</v>
      </c>
      <c r="GG474">
        <v>2</v>
      </c>
      <c r="GH474">
        <v>1</v>
      </c>
      <c r="GI474">
        <v>-2</v>
      </c>
      <c r="GJ474">
        <v>0</v>
      </c>
      <c r="GK474">
        <f>ROUND(R474*(R12)/100,2)</f>
        <v>0</v>
      </c>
      <c r="GL474">
        <f t="shared" si="271"/>
        <v>0</v>
      </c>
      <c r="GM474">
        <f t="shared" si="272"/>
        <v>629.28</v>
      </c>
      <c r="GN474">
        <f t="shared" si="273"/>
        <v>0</v>
      </c>
      <c r="GO474">
        <f t="shared" si="274"/>
        <v>0</v>
      </c>
      <c r="GP474">
        <f t="shared" si="275"/>
        <v>629.28</v>
      </c>
      <c r="GR474">
        <v>0</v>
      </c>
      <c r="GS474">
        <v>3</v>
      </c>
      <c r="GT474">
        <v>0</v>
      </c>
      <c r="GU474" t="s">
        <v>3</v>
      </c>
      <c r="GV474">
        <f t="shared" si="276"/>
        <v>0</v>
      </c>
      <c r="GW474">
        <v>1</v>
      </c>
      <c r="GX474">
        <f t="shared" si="277"/>
        <v>0</v>
      </c>
      <c r="HA474">
        <v>0</v>
      </c>
      <c r="HB474">
        <v>0</v>
      </c>
      <c r="HC474">
        <f t="shared" si="278"/>
        <v>0</v>
      </c>
      <c r="HE474" t="s">
        <v>3</v>
      </c>
      <c r="HF474" t="s">
        <v>3</v>
      </c>
      <c r="HM474" t="s">
        <v>3</v>
      </c>
      <c r="HN474" t="s">
        <v>3</v>
      </c>
      <c r="HO474" t="s">
        <v>3</v>
      </c>
      <c r="HP474" t="s">
        <v>3</v>
      </c>
      <c r="HQ474" t="s">
        <v>3</v>
      </c>
      <c r="IK474">
        <v>0</v>
      </c>
    </row>
    <row r="475" spans="1:245" x14ac:dyDescent="0.2">
      <c r="A475">
        <v>17</v>
      </c>
      <c r="B475">
        <v>1</v>
      </c>
      <c r="D475">
        <f>ROW(EtalonRes!A161)</f>
        <v>161</v>
      </c>
      <c r="E475" t="s">
        <v>298</v>
      </c>
      <c r="F475" t="s">
        <v>233</v>
      </c>
      <c r="G475" t="s">
        <v>234</v>
      </c>
      <c r="H475" t="s">
        <v>35</v>
      </c>
      <c r="I475">
        <v>48</v>
      </c>
      <c r="J475">
        <v>0</v>
      </c>
      <c r="K475">
        <v>48</v>
      </c>
      <c r="O475">
        <f t="shared" si="246"/>
        <v>8125.44</v>
      </c>
      <c r="P475">
        <f t="shared" si="247"/>
        <v>30.24</v>
      </c>
      <c r="Q475">
        <f t="shared" si="248"/>
        <v>0</v>
      </c>
      <c r="R475">
        <f t="shared" si="249"/>
        <v>0</v>
      </c>
      <c r="S475">
        <f t="shared" si="250"/>
        <v>8095.2</v>
      </c>
      <c r="T475">
        <f t="shared" si="251"/>
        <v>0</v>
      </c>
      <c r="U475">
        <f t="shared" si="252"/>
        <v>14.399999999999999</v>
      </c>
      <c r="V475">
        <f t="shared" si="253"/>
        <v>0</v>
      </c>
      <c r="W475">
        <f t="shared" si="254"/>
        <v>0</v>
      </c>
      <c r="X475">
        <f t="shared" si="255"/>
        <v>5666.64</v>
      </c>
      <c r="Y475">
        <f t="shared" si="256"/>
        <v>809.52</v>
      </c>
      <c r="AA475">
        <v>1472364219</v>
      </c>
      <c r="AB475">
        <f t="shared" si="257"/>
        <v>169.28</v>
      </c>
      <c r="AC475">
        <f t="shared" si="279"/>
        <v>0.63</v>
      </c>
      <c r="AD475">
        <f t="shared" si="280"/>
        <v>0</v>
      </c>
      <c r="AE475">
        <f t="shared" si="281"/>
        <v>0</v>
      </c>
      <c r="AF475">
        <f t="shared" si="281"/>
        <v>168.65</v>
      </c>
      <c r="AG475">
        <f t="shared" si="258"/>
        <v>0</v>
      </c>
      <c r="AH475">
        <f t="shared" si="282"/>
        <v>0.3</v>
      </c>
      <c r="AI475">
        <f t="shared" si="282"/>
        <v>0</v>
      </c>
      <c r="AJ475">
        <f t="shared" si="259"/>
        <v>0</v>
      </c>
      <c r="AK475">
        <v>169.28</v>
      </c>
      <c r="AL475">
        <v>0.63</v>
      </c>
      <c r="AM475">
        <v>0</v>
      </c>
      <c r="AN475">
        <v>0</v>
      </c>
      <c r="AO475">
        <v>168.65</v>
      </c>
      <c r="AP475">
        <v>0</v>
      </c>
      <c r="AQ475">
        <v>0.3</v>
      </c>
      <c r="AR475">
        <v>0</v>
      </c>
      <c r="AS475">
        <v>0</v>
      </c>
      <c r="AT475">
        <v>70</v>
      </c>
      <c r="AU475">
        <v>10</v>
      </c>
      <c r="AV475">
        <v>1</v>
      </c>
      <c r="AW475">
        <v>1</v>
      </c>
      <c r="AZ475">
        <v>1</v>
      </c>
      <c r="BA475">
        <v>1</v>
      </c>
      <c r="BB475">
        <v>1</v>
      </c>
      <c r="BC475">
        <v>1</v>
      </c>
      <c r="BD475" t="s">
        <v>3</v>
      </c>
      <c r="BE475" t="s">
        <v>3</v>
      </c>
      <c r="BF475" t="s">
        <v>3</v>
      </c>
      <c r="BG475" t="s">
        <v>3</v>
      </c>
      <c r="BH475">
        <v>0</v>
      </c>
      <c r="BI475">
        <v>4</v>
      </c>
      <c r="BJ475" t="s">
        <v>235</v>
      </c>
      <c r="BM475">
        <v>0</v>
      </c>
      <c r="BN475">
        <v>0</v>
      </c>
      <c r="BO475" t="s">
        <v>3</v>
      </c>
      <c r="BP475">
        <v>0</v>
      </c>
      <c r="BQ475">
        <v>1</v>
      </c>
      <c r="BR475">
        <v>0</v>
      </c>
      <c r="BS475">
        <v>1</v>
      </c>
      <c r="BT475">
        <v>1</v>
      </c>
      <c r="BU475">
        <v>1</v>
      </c>
      <c r="BV475">
        <v>1</v>
      </c>
      <c r="BW475">
        <v>1</v>
      </c>
      <c r="BX475">
        <v>1</v>
      </c>
      <c r="BY475" t="s">
        <v>3</v>
      </c>
      <c r="BZ475">
        <v>70</v>
      </c>
      <c r="CA475">
        <v>10</v>
      </c>
      <c r="CB475" t="s">
        <v>3</v>
      </c>
      <c r="CE475">
        <v>0</v>
      </c>
      <c r="CF475">
        <v>0</v>
      </c>
      <c r="CG475">
        <v>0</v>
      </c>
      <c r="CM475">
        <v>0</v>
      </c>
      <c r="CN475" t="s">
        <v>3</v>
      </c>
      <c r="CO475">
        <v>0</v>
      </c>
      <c r="CP475">
        <f t="shared" si="260"/>
        <v>8125.44</v>
      </c>
      <c r="CQ475">
        <f t="shared" si="261"/>
        <v>0.63</v>
      </c>
      <c r="CR475">
        <f t="shared" si="283"/>
        <v>0</v>
      </c>
      <c r="CS475">
        <f t="shared" si="262"/>
        <v>0</v>
      </c>
      <c r="CT475">
        <f t="shared" si="263"/>
        <v>168.65</v>
      </c>
      <c r="CU475">
        <f t="shared" si="264"/>
        <v>0</v>
      </c>
      <c r="CV475">
        <f t="shared" si="265"/>
        <v>0.3</v>
      </c>
      <c r="CW475">
        <f t="shared" si="266"/>
        <v>0</v>
      </c>
      <c r="CX475">
        <f t="shared" si="267"/>
        <v>0</v>
      </c>
      <c r="CY475">
        <f t="shared" si="268"/>
        <v>5666.64</v>
      </c>
      <c r="CZ475">
        <f t="shared" si="269"/>
        <v>809.52</v>
      </c>
      <c r="DC475" t="s">
        <v>3</v>
      </c>
      <c r="DD475" t="s">
        <v>3</v>
      </c>
      <c r="DE475" t="s">
        <v>3</v>
      </c>
      <c r="DF475" t="s">
        <v>3</v>
      </c>
      <c r="DG475" t="s">
        <v>3</v>
      </c>
      <c r="DH475" t="s">
        <v>3</v>
      </c>
      <c r="DI475" t="s">
        <v>3</v>
      </c>
      <c r="DJ475" t="s">
        <v>3</v>
      </c>
      <c r="DK475" t="s">
        <v>3</v>
      </c>
      <c r="DL475" t="s">
        <v>3</v>
      </c>
      <c r="DM475" t="s">
        <v>3</v>
      </c>
      <c r="DN475">
        <v>0</v>
      </c>
      <c r="DO475">
        <v>0</v>
      </c>
      <c r="DP475">
        <v>1</v>
      </c>
      <c r="DQ475">
        <v>1</v>
      </c>
      <c r="DU475">
        <v>16987630</v>
      </c>
      <c r="DV475" t="s">
        <v>35</v>
      </c>
      <c r="DW475" t="s">
        <v>35</v>
      </c>
      <c r="DX475">
        <v>1</v>
      </c>
      <c r="DZ475" t="s">
        <v>3</v>
      </c>
      <c r="EA475" t="s">
        <v>3</v>
      </c>
      <c r="EB475" t="s">
        <v>3</v>
      </c>
      <c r="EC475" t="s">
        <v>3</v>
      </c>
      <c r="EE475">
        <v>1441815344</v>
      </c>
      <c r="EF475">
        <v>1</v>
      </c>
      <c r="EG475" t="s">
        <v>20</v>
      </c>
      <c r="EH475">
        <v>0</v>
      </c>
      <c r="EI475" t="s">
        <v>3</v>
      </c>
      <c r="EJ475">
        <v>4</v>
      </c>
      <c r="EK475">
        <v>0</v>
      </c>
      <c r="EL475" t="s">
        <v>21</v>
      </c>
      <c r="EM475" t="s">
        <v>22</v>
      </c>
      <c r="EO475" t="s">
        <v>3</v>
      </c>
      <c r="EQ475">
        <v>0</v>
      </c>
      <c r="ER475">
        <v>169.28</v>
      </c>
      <c r="ES475">
        <v>0.63</v>
      </c>
      <c r="ET475">
        <v>0</v>
      </c>
      <c r="EU475">
        <v>0</v>
      </c>
      <c r="EV475">
        <v>168.65</v>
      </c>
      <c r="EW475">
        <v>0.3</v>
      </c>
      <c r="EX475">
        <v>0</v>
      </c>
      <c r="EY475">
        <v>0</v>
      </c>
      <c r="FQ475">
        <v>0</v>
      </c>
      <c r="FR475">
        <f t="shared" si="270"/>
        <v>0</v>
      </c>
      <c r="FS475">
        <v>0</v>
      </c>
      <c r="FX475">
        <v>70</v>
      </c>
      <c r="FY475">
        <v>10</v>
      </c>
      <c r="GA475" t="s">
        <v>3</v>
      </c>
      <c r="GD475">
        <v>0</v>
      </c>
      <c r="GF475">
        <v>-1038863353</v>
      </c>
      <c r="GG475">
        <v>2</v>
      </c>
      <c r="GH475">
        <v>1</v>
      </c>
      <c r="GI475">
        <v>-2</v>
      </c>
      <c r="GJ475">
        <v>0</v>
      </c>
      <c r="GK475">
        <f>ROUND(R475*(R12)/100,2)</f>
        <v>0</v>
      </c>
      <c r="GL475">
        <f t="shared" si="271"/>
        <v>0</v>
      </c>
      <c r="GM475">
        <f t="shared" si="272"/>
        <v>14601.6</v>
      </c>
      <c r="GN475">
        <f t="shared" si="273"/>
        <v>0</v>
      </c>
      <c r="GO475">
        <f t="shared" si="274"/>
        <v>0</v>
      </c>
      <c r="GP475">
        <f t="shared" si="275"/>
        <v>14601.6</v>
      </c>
      <c r="GR475">
        <v>0</v>
      </c>
      <c r="GS475">
        <v>3</v>
      </c>
      <c r="GT475">
        <v>0</v>
      </c>
      <c r="GU475" t="s">
        <v>3</v>
      </c>
      <c r="GV475">
        <f t="shared" si="276"/>
        <v>0</v>
      </c>
      <c r="GW475">
        <v>1</v>
      </c>
      <c r="GX475">
        <f t="shared" si="277"/>
        <v>0</v>
      </c>
      <c r="HA475">
        <v>0</v>
      </c>
      <c r="HB475">
        <v>0</v>
      </c>
      <c r="HC475">
        <f t="shared" si="278"/>
        <v>0</v>
      </c>
      <c r="HE475" t="s">
        <v>3</v>
      </c>
      <c r="HF475" t="s">
        <v>3</v>
      </c>
      <c r="HM475" t="s">
        <v>3</v>
      </c>
      <c r="HN475" t="s">
        <v>3</v>
      </c>
      <c r="HO475" t="s">
        <v>3</v>
      </c>
      <c r="HP475" t="s">
        <v>3</v>
      </c>
      <c r="HQ475" t="s">
        <v>3</v>
      </c>
      <c r="IK475">
        <v>0</v>
      </c>
    </row>
    <row r="476" spans="1:245" x14ac:dyDescent="0.2">
      <c r="A476">
        <v>17</v>
      </c>
      <c r="B476">
        <v>1</v>
      </c>
      <c r="D476">
        <f>ROW(EtalonRes!A163)</f>
        <v>163</v>
      </c>
      <c r="E476" t="s">
        <v>299</v>
      </c>
      <c r="F476" t="s">
        <v>300</v>
      </c>
      <c r="G476" t="s">
        <v>301</v>
      </c>
      <c r="H476" t="s">
        <v>35</v>
      </c>
      <c r="I476">
        <v>3</v>
      </c>
      <c r="J476">
        <v>0</v>
      </c>
      <c r="K476">
        <v>3</v>
      </c>
      <c r="O476">
        <f t="shared" si="246"/>
        <v>307.35000000000002</v>
      </c>
      <c r="P476">
        <f t="shared" si="247"/>
        <v>3.78</v>
      </c>
      <c r="Q476">
        <f t="shared" si="248"/>
        <v>0</v>
      </c>
      <c r="R476">
        <f t="shared" si="249"/>
        <v>0</v>
      </c>
      <c r="S476">
        <f t="shared" si="250"/>
        <v>303.57</v>
      </c>
      <c r="T476">
        <f t="shared" si="251"/>
        <v>0</v>
      </c>
      <c r="U476">
        <f t="shared" si="252"/>
        <v>0.54</v>
      </c>
      <c r="V476">
        <f t="shared" si="253"/>
        <v>0</v>
      </c>
      <c r="W476">
        <f t="shared" si="254"/>
        <v>0</v>
      </c>
      <c r="X476">
        <f t="shared" si="255"/>
        <v>212.5</v>
      </c>
      <c r="Y476">
        <f t="shared" si="256"/>
        <v>30.36</v>
      </c>
      <c r="AA476">
        <v>1472364219</v>
      </c>
      <c r="AB476">
        <f t="shared" si="257"/>
        <v>102.45</v>
      </c>
      <c r="AC476">
        <f t="shared" si="279"/>
        <v>1.26</v>
      </c>
      <c r="AD476">
        <f t="shared" si="280"/>
        <v>0</v>
      </c>
      <c r="AE476">
        <f t="shared" si="281"/>
        <v>0</v>
      </c>
      <c r="AF476">
        <f t="shared" si="281"/>
        <v>101.19</v>
      </c>
      <c r="AG476">
        <f t="shared" si="258"/>
        <v>0</v>
      </c>
      <c r="AH476">
        <f t="shared" si="282"/>
        <v>0.18</v>
      </c>
      <c r="AI476">
        <f t="shared" si="282"/>
        <v>0</v>
      </c>
      <c r="AJ476">
        <f t="shared" si="259"/>
        <v>0</v>
      </c>
      <c r="AK476">
        <v>102.45</v>
      </c>
      <c r="AL476">
        <v>1.26</v>
      </c>
      <c r="AM476">
        <v>0</v>
      </c>
      <c r="AN476">
        <v>0</v>
      </c>
      <c r="AO476">
        <v>101.19</v>
      </c>
      <c r="AP476">
        <v>0</v>
      </c>
      <c r="AQ476">
        <v>0.18</v>
      </c>
      <c r="AR476">
        <v>0</v>
      </c>
      <c r="AS476">
        <v>0</v>
      </c>
      <c r="AT476">
        <v>70</v>
      </c>
      <c r="AU476">
        <v>10</v>
      </c>
      <c r="AV476">
        <v>1</v>
      </c>
      <c r="AW476">
        <v>1</v>
      </c>
      <c r="AZ476">
        <v>1</v>
      </c>
      <c r="BA476">
        <v>1</v>
      </c>
      <c r="BB476">
        <v>1</v>
      </c>
      <c r="BC476">
        <v>1</v>
      </c>
      <c r="BD476" t="s">
        <v>3</v>
      </c>
      <c r="BE476" t="s">
        <v>3</v>
      </c>
      <c r="BF476" t="s">
        <v>3</v>
      </c>
      <c r="BG476" t="s">
        <v>3</v>
      </c>
      <c r="BH476">
        <v>0</v>
      </c>
      <c r="BI476">
        <v>4</v>
      </c>
      <c r="BJ476" t="s">
        <v>302</v>
      </c>
      <c r="BM476">
        <v>0</v>
      </c>
      <c r="BN476">
        <v>0</v>
      </c>
      <c r="BO476" t="s">
        <v>3</v>
      </c>
      <c r="BP476">
        <v>0</v>
      </c>
      <c r="BQ476">
        <v>1</v>
      </c>
      <c r="BR476">
        <v>0</v>
      </c>
      <c r="BS476">
        <v>1</v>
      </c>
      <c r="BT476">
        <v>1</v>
      </c>
      <c r="BU476">
        <v>1</v>
      </c>
      <c r="BV476">
        <v>1</v>
      </c>
      <c r="BW476">
        <v>1</v>
      </c>
      <c r="BX476">
        <v>1</v>
      </c>
      <c r="BY476" t="s">
        <v>3</v>
      </c>
      <c r="BZ476">
        <v>70</v>
      </c>
      <c r="CA476">
        <v>10</v>
      </c>
      <c r="CB476" t="s">
        <v>3</v>
      </c>
      <c r="CE476">
        <v>0</v>
      </c>
      <c r="CF476">
        <v>0</v>
      </c>
      <c r="CG476">
        <v>0</v>
      </c>
      <c r="CM476">
        <v>0</v>
      </c>
      <c r="CN476" t="s">
        <v>3</v>
      </c>
      <c r="CO476">
        <v>0</v>
      </c>
      <c r="CP476">
        <f t="shared" si="260"/>
        <v>307.34999999999997</v>
      </c>
      <c r="CQ476">
        <f t="shared" si="261"/>
        <v>1.26</v>
      </c>
      <c r="CR476">
        <f t="shared" si="283"/>
        <v>0</v>
      </c>
      <c r="CS476">
        <f t="shared" si="262"/>
        <v>0</v>
      </c>
      <c r="CT476">
        <f t="shared" si="263"/>
        <v>101.19</v>
      </c>
      <c r="CU476">
        <f t="shared" si="264"/>
        <v>0</v>
      </c>
      <c r="CV476">
        <f t="shared" si="265"/>
        <v>0.18</v>
      </c>
      <c r="CW476">
        <f t="shared" si="266"/>
        <v>0</v>
      </c>
      <c r="CX476">
        <f t="shared" si="267"/>
        <v>0</v>
      </c>
      <c r="CY476">
        <f t="shared" si="268"/>
        <v>212.49899999999997</v>
      </c>
      <c r="CZ476">
        <f t="shared" si="269"/>
        <v>30.356999999999999</v>
      </c>
      <c r="DC476" t="s">
        <v>3</v>
      </c>
      <c r="DD476" t="s">
        <v>3</v>
      </c>
      <c r="DE476" t="s">
        <v>3</v>
      </c>
      <c r="DF476" t="s">
        <v>3</v>
      </c>
      <c r="DG476" t="s">
        <v>3</v>
      </c>
      <c r="DH476" t="s">
        <v>3</v>
      </c>
      <c r="DI476" t="s">
        <v>3</v>
      </c>
      <c r="DJ476" t="s">
        <v>3</v>
      </c>
      <c r="DK476" t="s">
        <v>3</v>
      </c>
      <c r="DL476" t="s">
        <v>3</v>
      </c>
      <c r="DM476" t="s">
        <v>3</v>
      </c>
      <c r="DN476">
        <v>0</v>
      </c>
      <c r="DO476">
        <v>0</v>
      </c>
      <c r="DP476">
        <v>1</v>
      </c>
      <c r="DQ476">
        <v>1</v>
      </c>
      <c r="DU476">
        <v>16987630</v>
      </c>
      <c r="DV476" t="s">
        <v>35</v>
      </c>
      <c r="DW476" t="s">
        <v>35</v>
      </c>
      <c r="DX476">
        <v>1</v>
      </c>
      <c r="DZ476" t="s">
        <v>3</v>
      </c>
      <c r="EA476" t="s">
        <v>3</v>
      </c>
      <c r="EB476" t="s">
        <v>3</v>
      </c>
      <c r="EC476" t="s">
        <v>3</v>
      </c>
      <c r="EE476">
        <v>1441815344</v>
      </c>
      <c r="EF476">
        <v>1</v>
      </c>
      <c r="EG476" t="s">
        <v>20</v>
      </c>
      <c r="EH476">
        <v>0</v>
      </c>
      <c r="EI476" t="s">
        <v>3</v>
      </c>
      <c r="EJ476">
        <v>4</v>
      </c>
      <c r="EK476">
        <v>0</v>
      </c>
      <c r="EL476" t="s">
        <v>21</v>
      </c>
      <c r="EM476" t="s">
        <v>22</v>
      </c>
      <c r="EO476" t="s">
        <v>3</v>
      </c>
      <c r="EQ476">
        <v>0</v>
      </c>
      <c r="ER476">
        <v>102.45</v>
      </c>
      <c r="ES476">
        <v>1.26</v>
      </c>
      <c r="ET476">
        <v>0</v>
      </c>
      <c r="EU476">
        <v>0</v>
      </c>
      <c r="EV476">
        <v>101.19</v>
      </c>
      <c r="EW476">
        <v>0.18</v>
      </c>
      <c r="EX476">
        <v>0</v>
      </c>
      <c r="EY476">
        <v>0</v>
      </c>
      <c r="FQ476">
        <v>0</v>
      </c>
      <c r="FR476">
        <f t="shared" si="270"/>
        <v>0</v>
      </c>
      <c r="FS476">
        <v>0</v>
      </c>
      <c r="FX476">
        <v>70</v>
      </c>
      <c r="FY476">
        <v>10</v>
      </c>
      <c r="GA476" t="s">
        <v>3</v>
      </c>
      <c r="GD476">
        <v>0</v>
      </c>
      <c r="GF476">
        <v>-1083907483</v>
      </c>
      <c r="GG476">
        <v>2</v>
      </c>
      <c r="GH476">
        <v>1</v>
      </c>
      <c r="GI476">
        <v>-2</v>
      </c>
      <c r="GJ476">
        <v>0</v>
      </c>
      <c r="GK476">
        <f>ROUND(R476*(R12)/100,2)</f>
        <v>0</v>
      </c>
      <c r="GL476">
        <f t="shared" si="271"/>
        <v>0</v>
      </c>
      <c r="GM476">
        <f t="shared" si="272"/>
        <v>550.21</v>
      </c>
      <c r="GN476">
        <f t="shared" si="273"/>
        <v>0</v>
      </c>
      <c r="GO476">
        <f t="shared" si="274"/>
        <v>0</v>
      </c>
      <c r="GP476">
        <f t="shared" si="275"/>
        <v>550.21</v>
      </c>
      <c r="GR476">
        <v>0</v>
      </c>
      <c r="GS476">
        <v>3</v>
      </c>
      <c r="GT476">
        <v>0</v>
      </c>
      <c r="GU476" t="s">
        <v>3</v>
      </c>
      <c r="GV476">
        <f t="shared" si="276"/>
        <v>0</v>
      </c>
      <c r="GW476">
        <v>1</v>
      </c>
      <c r="GX476">
        <f t="shared" si="277"/>
        <v>0</v>
      </c>
      <c r="HA476">
        <v>0</v>
      </c>
      <c r="HB476">
        <v>0</v>
      </c>
      <c r="HC476">
        <f t="shared" si="278"/>
        <v>0</v>
      </c>
      <c r="HE476" t="s">
        <v>3</v>
      </c>
      <c r="HF476" t="s">
        <v>3</v>
      </c>
      <c r="HM476" t="s">
        <v>3</v>
      </c>
      <c r="HN476" t="s">
        <v>3</v>
      </c>
      <c r="HO476" t="s">
        <v>3</v>
      </c>
      <c r="HP476" t="s">
        <v>3</v>
      </c>
      <c r="HQ476" t="s">
        <v>3</v>
      </c>
      <c r="IK476">
        <v>0</v>
      </c>
    </row>
    <row r="477" spans="1:245" x14ac:dyDescent="0.2">
      <c r="A477">
        <v>17</v>
      </c>
      <c r="B477">
        <v>1</v>
      </c>
      <c r="E477" t="s">
        <v>3</v>
      </c>
      <c r="F477" t="s">
        <v>303</v>
      </c>
      <c r="G477" t="s">
        <v>304</v>
      </c>
      <c r="H477" t="s">
        <v>305</v>
      </c>
      <c r="I477">
        <v>9</v>
      </c>
      <c r="J477">
        <v>0</v>
      </c>
      <c r="K477">
        <v>9</v>
      </c>
      <c r="O477">
        <f t="shared" si="246"/>
        <v>14423.67</v>
      </c>
      <c r="P477">
        <f t="shared" si="247"/>
        <v>0</v>
      </c>
      <c r="Q477">
        <f t="shared" si="248"/>
        <v>14423.67</v>
      </c>
      <c r="R477">
        <f t="shared" si="249"/>
        <v>8649.5400000000009</v>
      </c>
      <c r="S477">
        <f t="shared" si="250"/>
        <v>0</v>
      </c>
      <c r="T477">
        <f t="shared" si="251"/>
        <v>0</v>
      </c>
      <c r="U477">
        <f t="shared" si="252"/>
        <v>0</v>
      </c>
      <c r="V477">
        <f t="shared" si="253"/>
        <v>0</v>
      </c>
      <c r="W477">
        <f t="shared" si="254"/>
        <v>0</v>
      </c>
      <c r="X477">
        <f t="shared" si="255"/>
        <v>0</v>
      </c>
      <c r="Y477">
        <f t="shared" si="256"/>
        <v>0</v>
      </c>
      <c r="AA477">
        <v>-1</v>
      </c>
      <c r="AB477">
        <f t="shared" si="257"/>
        <v>1602.63</v>
      </c>
      <c r="AC477">
        <f t="shared" si="279"/>
        <v>0</v>
      </c>
      <c r="AD477">
        <f t="shared" si="280"/>
        <v>1602.63</v>
      </c>
      <c r="AE477">
        <f t="shared" si="281"/>
        <v>961.06</v>
      </c>
      <c r="AF477">
        <f t="shared" si="281"/>
        <v>0</v>
      </c>
      <c r="AG477">
        <f t="shared" si="258"/>
        <v>0</v>
      </c>
      <c r="AH477">
        <f t="shared" si="282"/>
        <v>0</v>
      </c>
      <c r="AI477">
        <f t="shared" si="282"/>
        <v>0</v>
      </c>
      <c r="AJ477">
        <f t="shared" si="259"/>
        <v>0</v>
      </c>
      <c r="AK477">
        <v>1602.63</v>
      </c>
      <c r="AL477">
        <v>0</v>
      </c>
      <c r="AM477">
        <v>1602.63</v>
      </c>
      <c r="AN477">
        <v>961.06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70</v>
      </c>
      <c r="AU477">
        <v>10</v>
      </c>
      <c r="AV477">
        <v>1</v>
      </c>
      <c r="AW477">
        <v>1</v>
      </c>
      <c r="AZ477">
        <v>1</v>
      </c>
      <c r="BA477">
        <v>1</v>
      </c>
      <c r="BB477">
        <v>1</v>
      </c>
      <c r="BC477">
        <v>1</v>
      </c>
      <c r="BD477" t="s">
        <v>3</v>
      </c>
      <c r="BE477" t="s">
        <v>3</v>
      </c>
      <c r="BF477" t="s">
        <v>3</v>
      </c>
      <c r="BG477" t="s">
        <v>3</v>
      </c>
      <c r="BH477">
        <v>2</v>
      </c>
      <c r="BI477">
        <v>4</v>
      </c>
      <c r="BJ477" t="s">
        <v>306</v>
      </c>
      <c r="BM477">
        <v>0</v>
      </c>
      <c r="BN477">
        <v>0</v>
      </c>
      <c r="BO477" t="s">
        <v>3</v>
      </c>
      <c r="BP477">
        <v>0</v>
      </c>
      <c r="BQ477">
        <v>1</v>
      </c>
      <c r="BR477">
        <v>0</v>
      </c>
      <c r="BS477">
        <v>1</v>
      </c>
      <c r="BT477">
        <v>1</v>
      </c>
      <c r="BU477">
        <v>1</v>
      </c>
      <c r="BV477">
        <v>1</v>
      </c>
      <c r="BW477">
        <v>1</v>
      </c>
      <c r="BX477">
        <v>1</v>
      </c>
      <c r="BY477" t="s">
        <v>3</v>
      </c>
      <c r="BZ477">
        <v>70</v>
      </c>
      <c r="CA477">
        <v>10</v>
      </c>
      <c r="CB477" t="s">
        <v>3</v>
      </c>
      <c r="CE477">
        <v>0</v>
      </c>
      <c r="CF477">
        <v>0</v>
      </c>
      <c r="CG477">
        <v>0</v>
      </c>
      <c r="CM477">
        <v>0</v>
      </c>
      <c r="CN477" t="s">
        <v>3</v>
      </c>
      <c r="CO477">
        <v>0</v>
      </c>
      <c r="CP477">
        <f t="shared" si="260"/>
        <v>14423.67</v>
      </c>
      <c r="CQ477">
        <f t="shared" si="261"/>
        <v>0</v>
      </c>
      <c r="CR477">
        <f t="shared" si="283"/>
        <v>1602.63</v>
      </c>
      <c r="CS477">
        <f t="shared" si="262"/>
        <v>961.06</v>
      </c>
      <c r="CT477">
        <f t="shared" si="263"/>
        <v>0</v>
      </c>
      <c r="CU477">
        <f t="shared" si="264"/>
        <v>0</v>
      </c>
      <c r="CV477">
        <f t="shared" si="265"/>
        <v>0</v>
      </c>
      <c r="CW477">
        <f t="shared" si="266"/>
        <v>0</v>
      </c>
      <c r="CX477">
        <f t="shared" si="267"/>
        <v>0</v>
      </c>
      <c r="CY477">
        <f t="shared" si="268"/>
        <v>0</v>
      </c>
      <c r="CZ477">
        <f t="shared" si="269"/>
        <v>0</v>
      </c>
      <c r="DC477" t="s">
        <v>3</v>
      </c>
      <c r="DD477" t="s">
        <v>3</v>
      </c>
      <c r="DE477" t="s">
        <v>3</v>
      </c>
      <c r="DF477" t="s">
        <v>3</v>
      </c>
      <c r="DG477" t="s">
        <v>3</v>
      </c>
      <c r="DH477" t="s">
        <v>3</v>
      </c>
      <c r="DI477" t="s">
        <v>3</v>
      </c>
      <c r="DJ477" t="s">
        <v>3</v>
      </c>
      <c r="DK477" t="s">
        <v>3</v>
      </c>
      <c r="DL477" t="s">
        <v>3</v>
      </c>
      <c r="DM477" t="s">
        <v>3</v>
      </c>
      <c r="DN477">
        <v>0</v>
      </c>
      <c r="DO477">
        <v>0</v>
      </c>
      <c r="DP477">
        <v>1</v>
      </c>
      <c r="DQ477">
        <v>1</v>
      </c>
      <c r="DU477">
        <v>1011</v>
      </c>
      <c r="DV477" t="s">
        <v>305</v>
      </c>
      <c r="DW477" t="s">
        <v>305</v>
      </c>
      <c r="DX477">
        <v>1</v>
      </c>
      <c r="DZ477" t="s">
        <v>3</v>
      </c>
      <c r="EA477" t="s">
        <v>3</v>
      </c>
      <c r="EB477" t="s">
        <v>3</v>
      </c>
      <c r="EC477" t="s">
        <v>3</v>
      </c>
      <c r="EE477">
        <v>1441815344</v>
      </c>
      <c r="EF477">
        <v>1</v>
      </c>
      <c r="EG477" t="s">
        <v>20</v>
      </c>
      <c r="EH477">
        <v>0</v>
      </c>
      <c r="EI477" t="s">
        <v>3</v>
      </c>
      <c r="EJ477">
        <v>4</v>
      </c>
      <c r="EK477">
        <v>0</v>
      </c>
      <c r="EL477" t="s">
        <v>21</v>
      </c>
      <c r="EM477" t="s">
        <v>22</v>
      </c>
      <c r="EO477" t="s">
        <v>3</v>
      </c>
      <c r="EQ477">
        <v>1836032</v>
      </c>
      <c r="ER477">
        <v>1602.63</v>
      </c>
      <c r="ES477">
        <v>0</v>
      </c>
      <c r="ET477">
        <v>1602.63</v>
      </c>
      <c r="EU477">
        <v>961.06</v>
      </c>
      <c r="EV477">
        <v>0</v>
      </c>
      <c r="EW477">
        <v>0</v>
      </c>
      <c r="EX477">
        <v>0</v>
      </c>
      <c r="EY477">
        <v>0</v>
      </c>
      <c r="FQ477">
        <v>0</v>
      </c>
      <c r="FR477">
        <f t="shared" si="270"/>
        <v>0</v>
      </c>
      <c r="FS477">
        <v>0</v>
      </c>
      <c r="FX477">
        <v>70</v>
      </c>
      <c r="FY477">
        <v>10</v>
      </c>
      <c r="GA477" t="s">
        <v>3</v>
      </c>
      <c r="GD477">
        <v>0</v>
      </c>
      <c r="GF477">
        <v>-497453288</v>
      </c>
      <c r="GG477">
        <v>2</v>
      </c>
      <c r="GH477">
        <v>1</v>
      </c>
      <c r="GI477">
        <v>-2</v>
      </c>
      <c r="GJ477">
        <v>0</v>
      </c>
      <c r="GK477">
        <f>ROUND(R477*(R12)/100,2)</f>
        <v>9341.5</v>
      </c>
      <c r="GL477">
        <f t="shared" si="271"/>
        <v>0</v>
      </c>
      <c r="GM477">
        <f t="shared" si="272"/>
        <v>23765.17</v>
      </c>
      <c r="GN477">
        <f t="shared" si="273"/>
        <v>0</v>
      </c>
      <c r="GO477">
        <f t="shared" si="274"/>
        <v>0</v>
      </c>
      <c r="GP477">
        <f t="shared" si="275"/>
        <v>23765.17</v>
      </c>
      <c r="GR477">
        <v>0</v>
      </c>
      <c r="GS477">
        <v>3</v>
      </c>
      <c r="GT477">
        <v>0</v>
      </c>
      <c r="GU477" t="s">
        <v>3</v>
      </c>
      <c r="GV477">
        <f t="shared" si="276"/>
        <v>0</v>
      </c>
      <c r="GW477">
        <v>1</v>
      </c>
      <c r="GX477">
        <f t="shared" si="277"/>
        <v>0</v>
      </c>
      <c r="HA477">
        <v>0</v>
      </c>
      <c r="HB477">
        <v>0</v>
      </c>
      <c r="HC477">
        <f t="shared" si="278"/>
        <v>0</v>
      </c>
      <c r="HE477" t="s">
        <v>3</v>
      </c>
      <c r="HF477" t="s">
        <v>3</v>
      </c>
      <c r="HM477" t="s">
        <v>3</v>
      </c>
      <c r="HN477" t="s">
        <v>3</v>
      </c>
      <c r="HO477" t="s">
        <v>3</v>
      </c>
      <c r="HP477" t="s">
        <v>3</v>
      </c>
      <c r="HQ477" t="s">
        <v>3</v>
      </c>
      <c r="IK477">
        <v>0</v>
      </c>
    </row>
    <row r="478" spans="1:245" x14ac:dyDescent="0.2">
      <c r="A478">
        <v>17</v>
      </c>
      <c r="B478">
        <v>1</v>
      </c>
      <c r="D478">
        <f>ROW(EtalonRes!A165)</f>
        <v>165</v>
      </c>
      <c r="E478" t="s">
        <v>307</v>
      </c>
      <c r="F478" t="s">
        <v>237</v>
      </c>
      <c r="G478" t="s">
        <v>238</v>
      </c>
      <c r="H478" t="s">
        <v>132</v>
      </c>
      <c r="I478">
        <f>ROUND((20+571+10)*0.2*0.1/100,9)</f>
        <v>0.1202</v>
      </c>
      <c r="J478">
        <v>0</v>
      </c>
      <c r="K478">
        <f>ROUND((20+571+10)*0.2*0.1/100,9)</f>
        <v>0.1202</v>
      </c>
      <c r="O478">
        <f t="shared" si="246"/>
        <v>646.16</v>
      </c>
      <c r="P478">
        <f t="shared" si="247"/>
        <v>2.71</v>
      </c>
      <c r="Q478">
        <f t="shared" si="248"/>
        <v>0</v>
      </c>
      <c r="R478">
        <f t="shared" si="249"/>
        <v>0</v>
      </c>
      <c r="S478">
        <f t="shared" si="250"/>
        <v>643.45000000000005</v>
      </c>
      <c r="T478">
        <f t="shared" si="251"/>
        <v>0</v>
      </c>
      <c r="U478">
        <f t="shared" si="252"/>
        <v>1.202</v>
      </c>
      <c r="V478">
        <f t="shared" si="253"/>
        <v>0</v>
      </c>
      <c r="W478">
        <f t="shared" si="254"/>
        <v>0</v>
      </c>
      <c r="X478">
        <f t="shared" si="255"/>
        <v>450.42</v>
      </c>
      <c r="Y478">
        <f t="shared" si="256"/>
        <v>64.349999999999994</v>
      </c>
      <c r="AA478">
        <v>1472364219</v>
      </c>
      <c r="AB478">
        <f t="shared" si="257"/>
        <v>5375.66</v>
      </c>
      <c r="AC478">
        <f t="shared" si="279"/>
        <v>22.51</v>
      </c>
      <c r="AD478">
        <f t="shared" si="280"/>
        <v>0</v>
      </c>
      <c r="AE478">
        <f t="shared" si="281"/>
        <v>0</v>
      </c>
      <c r="AF478">
        <f t="shared" si="281"/>
        <v>5353.15</v>
      </c>
      <c r="AG478">
        <f t="shared" si="258"/>
        <v>0</v>
      </c>
      <c r="AH478">
        <f t="shared" si="282"/>
        <v>10</v>
      </c>
      <c r="AI478">
        <f t="shared" si="282"/>
        <v>0</v>
      </c>
      <c r="AJ478">
        <f t="shared" si="259"/>
        <v>0</v>
      </c>
      <c r="AK478">
        <v>5375.66</v>
      </c>
      <c r="AL478">
        <v>22.51</v>
      </c>
      <c r="AM478">
        <v>0</v>
      </c>
      <c r="AN478">
        <v>0</v>
      </c>
      <c r="AO478">
        <v>5353.15</v>
      </c>
      <c r="AP478">
        <v>0</v>
      </c>
      <c r="AQ478">
        <v>10</v>
      </c>
      <c r="AR478">
        <v>0</v>
      </c>
      <c r="AS478">
        <v>0</v>
      </c>
      <c r="AT478">
        <v>70</v>
      </c>
      <c r="AU478">
        <v>10</v>
      </c>
      <c r="AV478">
        <v>1</v>
      </c>
      <c r="AW478">
        <v>1</v>
      </c>
      <c r="AZ478">
        <v>1</v>
      </c>
      <c r="BA478">
        <v>1</v>
      </c>
      <c r="BB478">
        <v>1</v>
      </c>
      <c r="BC478">
        <v>1</v>
      </c>
      <c r="BD478" t="s">
        <v>3</v>
      </c>
      <c r="BE478" t="s">
        <v>3</v>
      </c>
      <c r="BF478" t="s">
        <v>3</v>
      </c>
      <c r="BG478" t="s">
        <v>3</v>
      </c>
      <c r="BH478">
        <v>0</v>
      </c>
      <c r="BI478">
        <v>4</v>
      </c>
      <c r="BJ478" t="s">
        <v>239</v>
      </c>
      <c r="BM478">
        <v>0</v>
      </c>
      <c r="BN478">
        <v>0</v>
      </c>
      <c r="BO478" t="s">
        <v>3</v>
      </c>
      <c r="BP478">
        <v>0</v>
      </c>
      <c r="BQ478">
        <v>1</v>
      </c>
      <c r="BR478">
        <v>0</v>
      </c>
      <c r="BS478">
        <v>1</v>
      </c>
      <c r="BT478">
        <v>1</v>
      </c>
      <c r="BU478">
        <v>1</v>
      </c>
      <c r="BV478">
        <v>1</v>
      </c>
      <c r="BW478">
        <v>1</v>
      </c>
      <c r="BX478">
        <v>1</v>
      </c>
      <c r="BY478" t="s">
        <v>3</v>
      </c>
      <c r="BZ478">
        <v>70</v>
      </c>
      <c r="CA478">
        <v>10</v>
      </c>
      <c r="CB478" t="s">
        <v>3</v>
      </c>
      <c r="CE478">
        <v>0</v>
      </c>
      <c r="CF478">
        <v>0</v>
      </c>
      <c r="CG478">
        <v>0</v>
      </c>
      <c r="CM478">
        <v>0</v>
      </c>
      <c r="CN478" t="s">
        <v>3</v>
      </c>
      <c r="CO478">
        <v>0</v>
      </c>
      <c r="CP478">
        <f t="shared" si="260"/>
        <v>646.16000000000008</v>
      </c>
      <c r="CQ478">
        <f t="shared" si="261"/>
        <v>22.51</v>
      </c>
      <c r="CR478">
        <f t="shared" si="283"/>
        <v>0</v>
      </c>
      <c r="CS478">
        <f t="shared" si="262"/>
        <v>0</v>
      </c>
      <c r="CT478">
        <f t="shared" si="263"/>
        <v>5353.15</v>
      </c>
      <c r="CU478">
        <f t="shared" si="264"/>
        <v>0</v>
      </c>
      <c r="CV478">
        <f t="shared" si="265"/>
        <v>10</v>
      </c>
      <c r="CW478">
        <f t="shared" si="266"/>
        <v>0</v>
      </c>
      <c r="CX478">
        <f t="shared" si="267"/>
        <v>0</v>
      </c>
      <c r="CY478">
        <f t="shared" si="268"/>
        <v>450.41500000000002</v>
      </c>
      <c r="CZ478">
        <f t="shared" si="269"/>
        <v>64.344999999999999</v>
      </c>
      <c r="DC478" t="s">
        <v>3</v>
      </c>
      <c r="DD478" t="s">
        <v>3</v>
      </c>
      <c r="DE478" t="s">
        <v>3</v>
      </c>
      <c r="DF478" t="s">
        <v>3</v>
      </c>
      <c r="DG478" t="s">
        <v>3</v>
      </c>
      <c r="DH478" t="s">
        <v>3</v>
      </c>
      <c r="DI478" t="s">
        <v>3</v>
      </c>
      <c r="DJ478" t="s">
        <v>3</v>
      </c>
      <c r="DK478" t="s">
        <v>3</v>
      </c>
      <c r="DL478" t="s">
        <v>3</v>
      </c>
      <c r="DM478" t="s">
        <v>3</v>
      </c>
      <c r="DN478">
        <v>0</v>
      </c>
      <c r="DO478">
        <v>0</v>
      </c>
      <c r="DP478">
        <v>1</v>
      </c>
      <c r="DQ478">
        <v>1</v>
      </c>
      <c r="DU478">
        <v>1003</v>
      </c>
      <c r="DV478" t="s">
        <v>132</v>
      </c>
      <c r="DW478" t="s">
        <v>132</v>
      </c>
      <c r="DX478">
        <v>100</v>
      </c>
      <c r="DZ478" t="s">
        <v>3</v>
      </c>
      <c r="EA478" t="s">
        <v>3</v>
      </c>
      <c r="EB478" t="s">
        <v>3</v>
      </c>
      <c r="EC478" t="s">
        <v>3</v>
      </c>
      <c r="EE478">
        <v>1441815344</v>
      </c>
      <c r="EF478">
        <v>1</v>
      </c>
      <c r="EG478" t="s">
        <v>20</v>
      </c>
      <c r="EH478">
        <v>0</v>
      </c>
      <c r="EI478" t="s">
        <v>3</v>
      </c>
      <c r="EJ478">
        <v>4</v>
      </c>
      <c r="EK478">
        <v>0</v>
      </c>
      <c r="EL478" t="s">
        <v>21</v>
      </c>
      <c r="EM478" t="s">
        <v>22</v>
      </c>
      <c r="EO478" t="s">
        <v>3</v>
      </c>
      <c r="EQ478">
        <v>0</v>
      </c>
      <c r="ER478">
        <v>5375.66</v>
      </c>
      <c r="ES478">
        <v>22.51</v>
      </c>
      <c r="ET478">
        <v>0</v>
      </c>
      <c r="EU478">
        <v>0</v>
      </c>
      <c r="EV478">
        <v>5353.15</v>
      </c>
      <c r="EW478">
        <v>10</v>
      </c>
      <c r="EX478">
        <v>0</v>
      </c>
      <c r="EY478">
        <v>0</v>
      </c>
      <c r="FQ478">
        <v>0</v>
      </c>
      <c r="FR478">
        <f t="shared" si="270"/>
        <v>0</v>
      </c>
      <c r="FS478">
        <v>0</v>
      </c>
      <c r="FX478">
        <v>70</v>
      </c>
      <c r="FY478">
        <v>10</v>
      </c>
      <c r="GA478" t="s">
        <v>3</v>
      </c>
      <c r="GD478">
        <v>0</v>
      </c>
      <c r="GF478">
        <v>409781007</v>
      </c>
      <c r="GG478">
        <v>2</v>
      </c>
      <c r="GH478">
        <v>1</v>
      </c>
      <c r="GI478">
        <v>-2</v>
      </c>
      <c r="GJ478">
        <v>0</v>
      </c>
      <c r="GK478">
        <f>ROUND(R478*(R12)/100,2)</f>
        <v>0</v>
      </c>
      <c r="GL478">
        <f t="shared" si="271"/>
        <v>0</v>
      </c>
      <c r="GM478">
        <f t="shared" si="272"/>
        <v>1160.93</v>
      </c>
      <c r="GN478">
        <f t="shared" si="273"/>
        <v>0</v>
      </c>
      <c r="GO478">
        <f t="shared" si="274"/>
        <v>0</v>
      </c>
      <c r="GP478">
        <f t="shared" si="275"/>
        <v>1160.93</v>
      </c>
      <c r="GR478">
        <v>0</v>
      </c>
      <c r="GS478">
        <v>3</v>
      </c>
      <c r="GT478">
        <v>0</v>
      </c>
      <c r="GU478" t="s">
        <v>3</v>
      </c>
      <c r="GV478">
        <f t="shared" si="276"/>
        <v>0</v>
      </c>
      <c r="GW478">
        <v>1</v>
      </c>
      <c r="GX478">
        <f t="shared" si="277"/>
        <v>0</v>
      </c>
      <c r="HA478">
        <v>0</v>
      </c>
      <c r="HB478">
        <v>0</v>
      </c>
      <c r="HC478">
        <f t="shared" si="278"/>
        <v>0</v>
      </c>
      <c r="HE478" t="s">
        <v>3</v>
      </c>
      <c r="HF478" t="s">
        <v>3</v>
      </c>
      <c r="HM478" t="s">
        <v>3</v>
      </c>
      <c r="HN478" t="s">
        <v>3</v>
      </c>
      <c r="HO478" t="s">
        <v>3</v>
      </c>
      <c r="HP478" t="s">
        <v>3</v>
      </c>
      <c r="HQ478" t="s">
        <v>3</v>
      </c>
      <c r="IK478">
        <v>0</v>
      </c>
    </row>
    <row r="479" spans="1:245" x14ac:dyDescent="0.2">
      <c r="A479">
        <v>17</v>
      </c>
      <c r="B479">
        <v>1</v>
      </c>
      <c r="D479">
        <f>ROW(EtalonRes!A166)</f>
        <v>166</v>
      </c>
      <c r="E479" t="s">
        <v>3</v>
      </c>
      <c r="F479" t="s">
        <v>240</v>
      </c>
      <c r="G479" t="s">
        <v>241</v>
      </c>
      <c r="H479" t="s">
        <v>132</v>
      </c>
      <c r="I479">
        <f>ROUND((20+571+10)*0.1/100,9)</f>
        <v>0.60099999999999998</v>
      </c>
      <c r="J479">
        <v>0</v>
      </c>
      <c r="K479">
        <f>ROUND((20+571+10)*0.1/100,9)</f>
        <v>0.60099999999999998</v>
      </c>
      <c r="O479">
        <f t="shared" si="246"/>
        <v>106.17</v>
      </c>
      <c r="P479">
        <f t="shared" si="247"/>
        <v>0</v>
      </c>
      <c r="Q479">
        <f t="shared" si="248"/>
        <v>0</v>
      </c>
      <c r="R479">
        <f t="shared" si="249"/>
        <v>0</v>
      </c>
      <c r="S479">
        <f t="shared" si="250"/>
        <v>106.17</v>
      </c>
      <c r="T479">
        <f t="shared" si="251"/>
        <v>0</v>
      </c>
      <c r="U479">
        <f t="shared" si="252"/>
        <v>0.19833000000000001</v>
      </c>
      <c r="V479">
        <f t="shared" si="253"/>
        <v>0</v>
      </c>
      <c r="W479">
        <f t="shared" si="254"/>
        <v>0</v>
      </c>
      <c r="X479">
        <f t="shared" si="255"/>
        <v>74.319999999999993</v>
      </c>
      <c r="Y479">
        <f t="shared" si="256"/>
        <v>10.62</v>
      </c>
      <c r="AA479">
        <v>-1</v>
      </c>
      <c r="AB479">
        <f t="shared" si="257"/>
        <v>176.66</v>
      </c>
      <c r="AC479">
        <f t="shared" si="279"/>
        <v>0</v>
      </c>
      <c r="AD479">
        <f t="shared" si="280"/>
        <v>0</v>
      </c>
      <c r="AE479">
        <f t="shared" si="281"/>
        <v>0</v>
      </c>
      <c r="AF479">
        <f t="shared" si="281"/>
        <v>176.66</v>
      </c>
      <c r="AG479">
        <f t="shared" si="258"/>
        <v>0</v>
      </c>
      <c r="AH479">
        <f t="shared" si="282"/>
        <v>0.33</v>
      </c>
      <c r="AI479">
        <f t="shared" si="282"/>
        <v>0</v>
      </c>
      <c r="AJ479">
        <f t="shared" si="259"/>
        <v>0</v>
      </c>
      <c r="AK479">
        <v>176.66</v>
      </c>
      <c r="AL479">
        <v>0</v>
      </c>
      <c r="AM479">
        <v>0</v>
      </c>
      <c r="AN479">
        <v>0</v>
      </c>
      <c r="AO479">
        <v>176.66</v>
      </c>
      <c r="AP479">
        <v>0</v>
      </c>
      <c r="AQ479">
        <v>0.33</v>
      </c>
      <c r="AR479">
        <v>0</v>
      </c>
      <c r="AS479">
        <v>0</v>
      </c>
      <c r="AT479">
        <v>70</v>
      </c>
      <c r="AU479">
        <v>10</v>
      </c>
      <c r="AV479">
        <v>1</v>
      </c>
      <c r="AW479">
        <v>1</v>
      </c>
      <c r="AZ479">
        <v>1</v>
      </c>
      <c r="BA479">
        <v>1</v>
      </c>
      <c r="BB479">
        <v>1</v>
      </c>
      <c r="BC479">
        <v>1</v>
      </c>
      <c r="BD479" t="s">
        <v>3</v>
      </c>
      <c r="BE479" t="s">
        <v>3</v>
      </c>
      <c r="BF479" t="s">
        <v>3</v>
      </c>
      <c r="BG479" t="s">
        <v>3</v>
      </c>
      <c r="BH479">
        <v>0</v>
      </c>
      <c r="BI479">
        <v>4</v>
      </c>
      <c r="BJ479" t="s">
        <v>242</v>
      </c>
      <c r="BM479">
        <v>0</v>
      </c>
      <c r="BN479">
        <v>0</v>
      </c>
      <c r="BO479" t="s">
        <v>3</v>
      </c>
      <c r="BP479">
        <v>0</v>
      </c>
      <c r="BQ479">
        <v>1</v>
      </c>
      <c r="BR479">
        <v>0</v>
      </c>
      <c r="BS479">
        <v>1</v>
      </c>
      <c r="BT479">
        <v>1</v>
      </c>
      <c r="BU479">
        <v>1</v>
      </c>
      <c r="BV479">
        <v>1</v>
      </c>
      <c r="BW479">
        <v>1</v>
      </c>
      <c r="BX479">
        <v>1</v>
      </c>
      <c r="BY479" t="s">
        <v>3</v>
      </c>
      <c r="BZ479">
        <v>70</v>
      </c>
      <c r="CA479">
        <v>10</v>
      </c>
      <c r="CB479" t="s">
        <v>3</v>
      </c>
      <c r="CE479">
        <v>0</v>
      </c>
      <c r="CF479">
        <v>0</v>
      </c>
      <c r="CG479">
        <v>0</v>
      </c>
      <c r="CM479">
        <v>0</v>
      </c>
      <c r="CN479" t="s">
        <v>3</v>
      </c>
      <c r="CO479">
        <v>0</v>
      </c>
      <c r="CP479">
        <f t="shared" si="260"/>
        <v>106.17</v>
      </c>
      <c r="CQ479">
        <f t="shared" si="261"/>
        <v>0</v>
      </c>
      <c r="CR479">
        <f t="shared" si="283"/>
        <v>0</v>
      </c>
      <c r="CS479">
        <f t="shared" si="262"/>
        <v>0</v>
      </c>
      <c r="CT479">
        <f t="shared" si="263"/>
        <v>176.66</v>
      </c>
      <c r="CU479">
        <f t="shared" si="264"/>
        <v>0</v>
      </c>
      <c r="CV479">
        <f t="shared" si="265"/>
        <v>0.33</v>
      </c>
      <c r="CW479">
        <f t="shared" si="266"/>
        <v>0</v>
      </c>
      <c r="CX479">
        <f t="shared" si="267"/>
        <v>0</v>
      </c>
      <c r="CY479">
        <f t="shared" si="268"/>
        <v>74.319000000000003</v>
      </c>
      <c r="CZ479">
        <f t="shared" si="269"/>
        <v>10.617000000000001</v>
      </c>
      <c r="DC479" t="s">
        <v>3</v>
      </c>
      <c r="DD479" t="s">
        <v>3</v>
      </c>
      <c r="DE479" t="s">
        <v>3</v>
      </c>
      <c r="DF479" t="s">
        <v>3</v>
      </c>
      <c r="DG479" t="s">
        <v>3</v>
      </c>
      <c r="DH479" t="s">
        <v>3</v>
      </c>
      <c r="DI479" t="s">
        <v>3</v>
      </c>
      <c r="DJ479" t="s">
        <v>3</v>
      </c>
      <c r="DK479" t="s">
        <v>3</v>
      </c>
      <c r="DL479" t="s">
        <v>3</v>
      </c>
      <c r="DM479" t="s">
        <v>3</v>
      </c>
      <c r="DN479">
        <v>0</v>
      </c>
      <c r="DO479">
        <v>0</v>
      </c>
      <c r="DP479">
        <v>1</v>
      </c>
      <c r="DQ479">
        <v>1</v>
      </c>
      <c r="DU479">
        <v>1003</v>
      </c>
      <c r="DV479" t="s">
        <v>132</v>
      </c>
      <c r="DW479" t="s">
        <v>132</v>
      </c>
      <c r="DX479">
        <v>100</v>
      </c>
      <c r="DZ479" t="s">
        <v>3</v>
      </c>
      <c r="EA479" t="s">
        <v>3</v>
      </c>
      <c r="EB479" t="s">
        <v>3</v>
      </c>
      <c r="EC479" t="s">
        <v>3</v>
      </c>
      <c r="EE479">
        <v>1441815344</v>
      </c>
      <c r="EF479">
        <v>1</v>
      </c>
      <c r="EG479" t="s">
        <v>20</v>
      </c>
      <c r="EH479">
        <v>0</v>
      </c>
      <c r="EI479" t="s">
        <v>3</v>
      </c>
      <c r="EJ479">
        <v>4</v>
      </c>
      <c r="EK479">
        <v>0</v>
      </c>
      <c r="EL479" t="s">
        <v>21</v>
      </c>
      <c r="EM479" t="s">
        <v>22</v>
      </c>
      <c r="EO479" t="s">
        <v>3</v>
      </c>
      <c r="EQ479">
        <v>1024</v>
      </c>
      <c r="ER479">
        <v>176.66</v>
      </c>
      <c r="ES479">
        <v>0</v>
      </c>
      <c r="ET479">
        <v>0</v>
      </c>
      <c r="EU479">
        <v>0</v>
      </c>
      <c r="EV479">
        <v>176.66</v>
      </c>
      <c r="EW479">
        <v>0.33</v>
      </c>
      <c r="EX479">
        <v>0</v>
      </c>
      <c r="EY479">
        <v>0</v>
      </c>
      <c r="FQ479">
        <v>0</v>
      </c>
      <c r="FR479">
        <f t="shared" si="270"/>
        <v>0</v>
      </c>
      <c r="FS479">
        <v>0</v>
      </c>
      <c r="FX479">
        <v>70</v>
      </c>
      <c r="FY479">
        <v>10</v>
      </c>
      <c r="GA479" t="s">
        <v>3</v>
      </c>
      <c r="GD479">
        <v>0</v>
      </c>
      <c r="GF479">
        <v>-89122687</v>
      </c>
      <c r="GG479">
        <v>2</v>
      </c>
      <c r="GH479">
        <v>1</v>
      </c>
      <c r="GI479">
        <v>-2</v>
      </c>
      <c r="GJ479">
        <v>0</v>
      </c>
      <c r="GK479">
        <f>ROUND(R479*(R12)/100,2)</f>
        <v>0</v>
      </c>
      <c r="GL479">
        <f t="shared" si="271"/>
        <v>0</v>
      </c>
      <c r="GM479">
        <f t="shared" si="272"/>
        <v>191.11</v>
      </c>
      <c r="GN479">
        <f t="shared" si="273"/>
        <v>0</v>
      </c>
      <c r="GO479">
        <f t="shared" si="274"/>
        <v>0</v>
      </c>
      <c r="GP479">
        <f t="shared" si="275"/>
        <v>191.11</v>
      </c>
      <c r="GR479">
        <v>0</v>
      </c>
      <c r="GS479">
        <v>3</v>
      </c>
      <c r="GT479">
        <v>0</v>
      </c>
      <c r="GU479" t="s">
        <v>3</v>
      </c>
      <c r="GV479">
        <f t="shared" si="276"/>
        <v>0</v>
      </c>
      <c r="GW479">
        <v>1</v>
      </c>
      <c r="GX479">
        <f t="shared" si="277"/>
        <v>0</v>
      </c>
      <c r="HA479">
        <v>0</v>
      </c>
      <c r="HB479">
        <v>0</v>
      </c>
      <c r="HC479">
        <f t="shared" si="278"/>
        <v>0</v>
      </c>
      <c r="HE479" t="s">
        <v>3</v>
      </c>
      <c r="HF479" t="s">
        <v>3</v>
      </c>
      <c r="HM479" t="s">
        <v>3</v>
      </c>
      <c r="HN479" t="s">
        <v>3</v>
      </c>
      <c r="HO479" t="s">
        <v>3</v>
      </c>
      <c r="HP479" t="s">
        <v>3</v>
      </c>
      <c r="HQ479" t="s">
        <v>3</v>
      </c>
      <c r="IK479">
        <v>0</v>
      </c>
    </row>
    <row r="480" spans="1:245" x14ac:dyDescent="0.2">
      <c r="A480">
        <v>17</v>
      </c>
      <c r="B480">
        <v>1</v>
      </c>
      <c r="D480">
        <f>ROW(EtalonRes!A170)</f>
        <v>170</v>
      </c>
      <c r="E480" t="s">
        <v>3</v>
      </c>
      <c r="F480" t="s">
        <v>265</v>
      </c>
      <c r="G480" t="s">
        <v>308</v>
      </c>
      <c r="H480" t="s">
        <v>35</v>
      </c>
      <c r="I480">
        <v>41</v>
      </c>
      <c r="J480">
        <v>0</v>
      </c>
      <c r="K480">
        <v>41</v>
      </c>
      <c r="O480">
        <f t="shared" si="246"/>
        <v>24551.21</v>
      </c>
      <c r="P480">
        <f t="shared" si="247"/>
        <v>246.82</v>
      </c>
      <c r="Q480">
        <f t="shared" si="248"/>
        <v>0</v>
      </c>
      <c r="R480">
        <f t="shared" si="249"/>
        <v>0</v>
      </c>
      <c r="S480">
        <f t="shared" si="250"/>
        <v>24304.39</v>
      </c>
      <c r="T480">
        <f t="shared" si="251"/>
        <v>0</v>
      </c>
      <c r="U480">
        <f t="shared" si="252"/>
        <v>39.36</v>
      </c>
      <c r="V480">
        <f t="shared" si="253"/>
        <v>0</v>
      </c>
      <c r="W480">
        <f t="shared" si="254"/>
        <v>0</v>
      </c>
      <c r="X480">
        <f t="shared" si="255"/>
        <v>17013.07</v>
      </c>
      <c r="Y480">
        <f t="shared" si="256"/>
        <v>2430.44</v>
      </c>
      <c r="AA480">
        <v>-1</v>
      </c>
      <c r="AB480">
        <f t="shared" si="257"/>
        <v>598.80999999999995</v>
      </c>
      <c r="AC480">
        <f t="shared" si="279"/>
        <v>6.02</v>
      </c>
      <c r="AD480">
        <f t="shared" si="280"/>
        <v>0</v>
      </c>
      <c r="AE480">
        <f t="shared" si="281"/>
        <v>0</v>
      </c>
      <c r="AF480">
        <f t="shared" si="281"/>
        <v>592.79</v>
      </c>
      <c r="AG480">
        <f t="shared" si="258"/>
        <v>0</v>
      </c>
      <c r="AH480">
        <f t="shared" si="282"/>
        <v>0.96</v>
      </c>
      <c r="AI480">
        <f t="shared" si="282"/>
        <v>0</v>
      </c>
      <c r="AJ480">
        <f t="shared" si="259"/>
        <v>0</v>
      </c>
      <c r="AK480">
        <v>598.80999999999995</v>
      </c>
      <c r="AL480">
        <v>6.02</v>
      </c>
      <c r="AM480">
        <v>0</v>
      </c>
      <c r="AN480">
        <v>0</v>
      </c>
      <c r="AO480">
        <v>592.79</v>
      </c>
      <c r="AP480">
        <v>0</v>
      </c>
      <c r="AQ480">
        <v>0.96</v>
      </c>
      <c r="AR480">
        <v>0</v>
      </c>
      <c r="AS480">
        <v>0</v>
      </c>
      <c r="AT480">
        <v>70</v>
      </c>
      <c r="AU480">
        <v>10</v>
      </c>
      <c r="AV480">
        <v>1</v>
      </c>
      <c r="AW480">
        <v>1</v>
      </c>
      <c r="AZ480">
        <v>1</v>
      </c>
      <c r="BA480">
        <v>1</v>
      </c>
      <c r="BB480">
        <v>1</v>
      </c>
      <c r="BC480">
        <v>1</v>
      </c>
      <c r="BD480" t="s">
        <v>3</v>
      </c>
      <c r="BE480" t="s">
        <v>3</v>
      </c>
      <c r="BF480" t="s">
        <v>3</v>
      </c>
      <c r="BG480" t="s">
        <v>3</v>
      </c>
      <c r="BH480">
        <v>0</v>
      </c>
      <c r="BI480">
        <v>4</v>
      </c>
      <c r="BJ480" t="s">
        <v>267</v>
      </c>
      <c r="BM480">
        <v>0</v>
      </c>
      <c r="BN480">
        <v>0</v>
      </c>
      <c r="BO480" t="s">
        <v>3</v>
      </c>
      <c r="BP480">
        <v>0</v>
      </c>
      <c r="BQ480">
        <v>1</v>
      </c>
      <c r="BR480">
        <v>0</v>
      </c>
      <c r="BS480">
        <v>1</v>
      </c>
      <c r="BT480">
        <v>1</v>
      </c>
      <c r="BU480">
        <v>1</v>
      </c>
      <c r="BV480">
        <v>1</v>
      </c>
      <c r="BW480">
        <v>1</v>
      </c>
      <c r="BX480">
        <v>1</v>
      </c>
      <c r="BY480" t="s">
        <v>3</v>
      </c>
      <c r="BZ480">
        <v>70</v>
      </c>
      <c r="CA480">
        <v>10</v>
      </c>
      <c r="CB480" t="s">
        <v>3</v>
      </c>
      <c r="CE480">
        <v>0</v>
      </c>
      <c r="CF480">
        <v>0</v>
      </c>
      <c r="CG480">
        <v>0</v>
      </c>
      <c r="CM480">
        <v>0</v>
      </c>
      <c r="CN480" t="s">
        <v>3</v>
      </c>
      <c r="CO480">
        <v>0</v>
      </c>
      <c r="CP480">
        <f t="shared" si="260"/>
        <v>24551.21</v>
      </c>
      <c r="CQ480">
        <f t="shared" si="261"/>
        <v>6.02</v>
      </c>
      <c r="CR480">
        <f t="shared" si="283"/>
        <v>0</v>
      </c>
      <c r="CS480">
        <f t="shared" si="262"/>
        <v>0</v>
      </c>
      <c r="CT480">
        <f t="shared" si="263"/>
        <v>592.79</v>
      </c>
      <c r="CU480">
        <f t="shared" si="264"/>
        <v>0</v>
      </c>
      <c r="CV480">
        <f t="shared" si="265"/>
        <v>0.96</v>
      </c>
      <c r="CW480">
        <f t="shared" si="266"/>
        <v>0</v>
      </c>
      <c r="CX480">
        <f t="shared" si="267"/>
        <v>0</v>
      </c>
      <c r="CY480">
        <f t="shared" si="268"/>
        <v>17013.073</v>
      </c>
      <c r="CZ480">
        <f t="shared" si="269"/>
        <v>2430.4389999999999</v>
      </c>
      <c r="DC480" t="s">
        <v>3</v>
      </c>
      <c r="DD480" t="s">
        <v>3</v>
      </c>
      <c r="DE480" t="s">
        <v>3</v>
      </c>
      <c r="DF480" t="s">
        <v>3</v>
      </c>
      <c r="DG480" t="s">
        <v>3</v>
      </c>
      <c r="DH480" t="s">
        <v>3</v>
      </c>
      <c r="DI480" t="s">
        <v>3</v>
      </c>
      <c r="DJ480" t="s">
        <v>3</v>
      </c>
      <c r="DK480" t="s">
        <v>3</v>
      </c>
      <c r="DL480" t="s">
        <v>3</v>
      </c>
      <c r="DM480" t="s">
        <v>3</v>
      </c>
      <c r="DN480">
        <v>0</v>
      </c>
      <c r="DO480">
        <v>0</v>
      </c>
      <c r="DP480">
        <v>1</v>
      </c>
      <c r="DQ480">
        <v>1</v>
      </c>
      <c r="DU480">
        <v>16987630</v>
      </c>
      <c r="DV480" t="s">
        <v>35</v>
      </c>
      <c r="DW480" t="s">
        <v>35</v>
      </c>
      <c r="DX480">
        <v>1</v>
      </c>
      <c r="DZ480" t="s">
        <v>3</v>
      </c>
      <c r="EA480" t="s">
        <v>3</v>
      </c>
      <c r="EB480" t="s">
        <v>3</v>
      </c>
      <c r="EC480" t="s">
        <v>3</v>
      </c>
      <c r="EE480">
        <v>1441815344</v>
      </c>
      <c r="EF480">
        <v>1</v>
      </c>
      <c r="EG480" t="s">
        <v>20</v>
      </c>
      <c r="EH480">
        <v>0</v>
      </c>
      <c r="EI480" t="s">
        <v>3</v>
      </c>
      <c r="EJ480">
        <v>4</v>
      </c>
      <c r="EK480">
        <v>0</v>
      </c>
      <c r="EL480" t="s">
        <v>21</v>
      </c>
      <c r="EM480" t="s">
        <v>22</v>
      </c>
      <c r="EO480" t="s">
        <v>3</v>
      </c>
      <c r="EQ480">
        <v>1311744</v>
      </c>
      <c r="ER480">
        <v>598.80999999999995</v>
      </c>
      <c r="ES480">
        <v>6.02</v>
      </c>
      <c r="ET480">
        <v>0</v>
      </c>
      <c r="EU480">
        <v>0</v>
      </c>
      <c r="EV480">
        <v>592.79</v>
      </c>
      <c r="EW480">
        <v>0.96</v>
      </c>
      <c r="EX480">
        <v>0</v>
      </c>
      <c r="EY480">
        <v>0</v>
      </c>
      <c r="FQ480">
        <v>0</v>
      </c>
      <c r="FR480">
        <f t="shared" si="270"/>
        <v>0</v>
      </c>
      <c r="FS480">
        <v>0</v>
      </c>
      <c r="FX480">
        <v>70</v>
      </c>
      <c r="FY480">
        <v>10</v>
      </c>
      <c r="GA480" t="s">
        <v>3</v>
      </c>
      <c r="GD480">
        <v>0</v>
      </c>
      <c r="GF480">
        <v>-1478327655</v>
      </c>
      <c r="GG480">
        <v>2</v>
      </c>
      <c r="GH480">
        <v>1</v>
      </c>
      <c r="GI480">
        <v>-2</v>
      </c>
      <c r="GJ480">
        <v>0</v>
      </c>
      <c r="GK480">
        <f>ROUND(R480*(R12)/100,2)</f>
        <v>0</v>
      </c>
      <c r="GL480">
        <f t="shared" si="271"/>
        <v>0</v>
      </c>
      <c r="GM480">
        <f t="shared" si="272"/>
        <v>43994.720000000001</v>
      </c>
      <c r="GN480">
        <f t="shared" si="273"/>
        <v>0</v>
      </c>
      <c r="GO480">
        <f t="shared" si="274"/>
        <v>0</v>
      </c>
      <c r="GP480">
        <f t="shared" si="275"/>
        <v>43994.720000000001</v>
      </c>
      <c r="GR480">
        <v>0</v>
      </c>
      <c r="GS480">
        <v>3</v>
      </c>
      <c r="GT480">
        <v>0</v>
      </c>
      <c r="GU480" t="s">
        <v>3</v>
      </c>
      <c r="GV480">
        <f t="shared" si="276"/>
        <v>0</v>
      </c>
      <c r="GW480">
        <v>1</v>
      </c>
      <c r="GX480">
        <f t="shared" si="277"/>
        <v>0</v>
      </c>
      <c r="HA480">
        <v>0</v>
      </c>
      <c r="HB480">
        <v>0</v>
      </c>
      <c r="HC480">
        <f t="shared" si="278"/>
        <v>0</v>
      </c>
      <c r="HE480" t="s">
        <v>3</v>
      </c>
      <c r="HF480" t="s">
        <v>3</v>
      </c>
      <c r="HM480" t="s">
        <v>3</v>
      </c>
      <c r="HN480" t="s">
        <v>3</v>
      </c>
      <c r="HO480" t="s">
        <v>3</v>
      </c>
      <c r="HP480" t="s">
        <v>3</v>
      </c>
      <c r="HQ480" t="s">
        <v>3</v>
      </c>
      <c r="IK480">
        <v>0</v>
      </c>
    </row>
    <row r="482" spans="1:206" x14ac:dyDescent="0.2">
      <c r="A482" s="2">
        <v>51</v>
      </c>
      <c r="B482" s="2">
        <f>B463</f>
        <v>1</v>
      </c>
      <c r="C482" s="2">
        <f>A463</f>
        <v>5</v>
      </c>
      <c r="D482" s="2">
        <f>ROW(A463)</f>
        <v>463</v>
      </c>
      <c r="E482" s="2"/>
      <c r="F482" s="2" t="str">
        <f>IF(F463&lt;&gt;"",F463,"")</f>
        <v>Новый подраздел</v>
      </c>
      <c r="G482" s="2" t="str">
        <f>IF(G463&lt;&gt;"",G463,"")</f>
        <v>Архитектурное освещение фасада</v>
      </c>
      <c r="H482" s="2">
        <v>0</v>
      </c>
      <c r="I482" s="2"/>
      <c r="J482" s="2"/>
      <c r="K482" s="2"/>
      <c r="L482" s="2"/>
      <c r="M482" s="2"/>
      <c r="N482" s="2"/>
      <c r="O482" s="2">
        <f t="shared" ref="O482:T482" si="284">ROUND(AB482,2)</f>
        <v>14867.08</v>
      </c>
      <c r="P482" s="2">
        <f t="shared" si="284"/>
        <v>112.05</v>
      </c>
      <c r="Q482" s="2">
        <f t="shared" si="284"/>
        <v>0</v>
      </c>
      <c r="R482" s="2">
        <f t="shared" si="284"/>
        <v>0</v>
      </c>
      <c r="S482" s="2">
        <f t="shared" si="284"/>
        <v>14755.03</v>
      </c>
      <c r="T482" s="2">
        <f t="shared" si="284"/>
        <v>0</v>
      </c>
      <c r="U482" s="2">
        <f>AH482</f>
        <v>25.321999999999996</v>
      </c>
      <c r="V482" s="2">
        <f>AI482</f>
        <v>0</v>
      </c>
      <c r="W482" s="2">
        <f>ROUND(AJ482,2)</f>
        <v>0</v>
      </c>
      <c r="X482" s="2">
        <f>ROUND(AK482,2)</f>
        <v>10328.530000000001</v>
      </c>
      <c r="Y482" s="2">
        <f>ROUND(AL482,2)</f>
        <v>1475.51</v>
      </c>
      <c r="Z482" s="2"/>
      <c r="AA482" s="2"/>
      <c r="AB482" s="2">
        <f>ROUND(SUMIF(AA467:AA480,"=1472364219",O467:O480),2)</f>
        <v>14867.08</v>
      </c>
      <c r="AC482" s="2">
        <f>ROUND(SUMIF(AA467:AA480,"=1472364219",P467:P480),2)</f>
        <v>112.05</v>
      </c>
      <c r="AD482" s="2">
        <f>ROUND(SUMIF(AA467:AA480,"=1472364219",Q467:Q480),2)</f>
        <v>0</v>
      </c>
      <c r="AE482" s="2">
        <f>ROUND(SUMIF(AA467:AA480,"=1472364219",R467:R480),2)</f>
        <v>0</v>
      </c>
      <c r="AF482" s="2">
        <f>ROUND(SUMIF(AA467:AA480,"=1472364219",S467:S480),2)</f>
        <v>14755.03</v>
      </c>
      <c r="AG482" s="2">
        <f>ROUND(SUMIF(AA467:AA480,"=1472364219",T467:T480),2)</f>
        <v>0</v>
      </c>
      <c r="AH482" s="2">
        <f>SUMIF(AA467:AA480,"=1472364219",U467:U480)</f>
        <v>25.321999999999996</v>
      </c>
      <c r="AI482" s="2">
        <f>SUMIF(AA467:AA480,"=1472364219",V467:V480)</f>
        <v>0</v>
      </c>
      <c r="AJ482" s="2">
        <f>ROUND(SUMIF(AA467:AA480,"=1472364219",W467:W480),2)</f>
        <v>0</v>
      </c>
      <c r="AK482" s="2">
        <f>ROUND(SUMIF(AA467:AA480,"=1472364219",X467:X480),2)</f>
        <v>10328.530000000001</v>
      </c>
      <c r="AL482" s="2">
        <f>ROUND(SUMIF(AA467:AA480,"=1472364219",Y467:Y480),2)</f>
        <v>1475.51</v>
      </c>
      <c r="AM482" s="2"/>
      <c r="AN482" s="2"/>
      <c r="AO482" s="2">
        <f t="shared" ref="AO482:BD482" si="285">ROUND(BX482,2)</f>
        <v>0</v>
      </c>
      <c r="AP482" s="2">
        <f t="shared" si="285"/>
        <v>0</v>
      </c>
      <c r="AQ482" s="2">
        <f t="shared" si="285"/>
        <v>0</v>
      </c>
      <c r="AR482" s="2">
        <f t="shared" si="285"/>
        <v>26671.119999999999</v>
      </c>
      <c r="AS482" s="2">
        <f t="shared" si="285"/>
        <v>0</v>
      </c>
      <c r="AT482" s="2">
        <f t="shared" si="285"/>
        <v>0</v>
      </c>
      <c r="AU482" s="2">
        <f t="shared" si="285"/>
        <v>26671.119999999999</v>
      </c>
      <c r="AV482" s="2">
        <f t="shared" si="285"/>
        <v>112.05</v>
      </c>
      <c r="AW482" s="2">
        <f t="shared" si="285"/>
        <v>112.05</v>
      </c>
      <c r="AX482" s="2">
        <f t="shared" si="285"/>
        <v>0</v>
      </c>
      <c r="AY482" s="2">
        <f t="shared" si="285"/>
        <v>112.05</v>
      </c>
      <c r="AZ482" s="2">
        <f t="shared" si="285"/>
        <v>0</v>
      </c>
      <c r="BA482" s="2">
        <f t="shared" si="285"/>
        <v>0</v>
      </c>
      <c r="BB482" s="2">
        <f t="shared" si="285"/>
        <v>0</v>
      </c>
      <c r="BC482" s="2">
        <f t="shared" si="285"/>
        <v>0</v>
      </c>
      <c r="BD482" s="2">
        <f t="shared" si="285"/>
        <v>0</v>
      </c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>
        <f>ROUND(SUMIF(AA467:AA480,"=1472364219",FQ467:FQ480),2)</f>
        <v>0</v>
      </c>
      <c r="BY482" s="2">
        <f>ROUND(SUMIF(AA467:AA480,"=1472364219",FR467:FR480),2)</f>
        <v>0</v>
      </c>
      <c r="BZ482" s="2">
        <f>ROUND(SUMIF(AA467:AA480,"=1472364219",GL467:GL480),2)</f>
        <v>0</v>
      </c>
      <c r="CA482" s="2">
        <f>ROUND(SUMIF(AA467:AA480,"=1472364219",GM467:GM480),2)</f>
        <v>26671.119999999999</v>
      </c>
      <c r="CB482" s="2">
        <f>ROUND(SUMIF(AA467:AA480,"=1472364219",GN467:GN480),2)</f>
        <v>0</v>
      </c>
      <c r="CC482" s="2">
        <f>ROUND(SUMIF(AA467:AA480,"=1472364219",GO467:GO480),2)</f>
        <v>0</v>
      </c>
      <c r="CD482" s="2">
        <f>ROUND(SUMIF(AA467:AA480,"=1472364219",GP467:GP480),2)</f>
        <v>26671.119999999999</v>
      </c>
      <c r="CE482" s="2">
        <f>AC482-BX482</f>
        <v>112.05</v>
      </c>
      <c r="CF482" s="2">
        <f>AC482-BY482</f>
        <v>112.05</v>
      </c>
      <c r="CG482" s="2">
        <f>BX482-BZ482</f>
        <v>0</v>
      </c>
      <c r="CH482" s="2">
        <f>AC482-BX482-BY482+BZ482</f>
        <v>112.05</v>
      </c>
      <c r="CI482" s="2">
        <f>BY482-BZ482</f>
        <v>0</v>
      </c>
      <c r="CJ482" s="2">
        <f>ROUND(SUMIF(AA467:AA480,"=1472364219",GX467:GX480),2)</f>
        <v>0</v>
      </c>
      <c r="CK482" s="2">
        <f>ROUND(SUMIF(AA467:AA480,"=1472364219",GY467:GY480),2)</f>
        <v>0</v>
      </c>
      <c r="CL482" s="2">
        <f>ROUND(SUMIF(AA467:AA480,"=1472364219",GZ467:GZ480),2)</f>
        <v>0</v>
      </c>
      <c r="CM482" s="2">
        <f>ROUND(SUMIF(AA467:AA480,"=1472364219",HD467:HD480),2)</f>
        <v>0</v>
      </c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  <c r="CZ482" s="2"/>
      <c r="DA482" s="2"/>
      <c r="DB482" s="2"/>
      <c r="DC482" s="2"/>
      <c r="DD482" s="2"/>
      <c r="DE482" s="2"/>
      <c r="DF482" s="2"/>
      <c r="DG482" s="3"/>
      <c r="DH482" s="3"/>
      <c r="DI482" s="3"/>
      <c r="DJ482" s="3"/>
      <c r="DK482" s="3"/>
      <c r="DL482" s="3"/>
      <c r="DM482" s="3"/>
      <c r="DN482" s="3"/>
      <c r="DO482" s="3"/>
      <c r="DP482" s="3"/>
      <c r="DQ482" s="3"/>
      <c r="DR482" s="3"/>
      <c r="DS482" s="3"/>
      <c r="DT482" s="3"/>
      <c r="DU482" s="3"/>
      <c r="DV482" s="3"/>
      <c r="DW482" s="3"/>
      <c r="DX482" s="3"/>
      <c r="DY482" s="3"/>
      <c r="DZ482" s="3"/>
      <c r="EA482" s="3"/>
      <c r="EB482" s="3"/>
      <c r="EC482" s="3"/>
      <c r="ED482" s="3"/>
      <c r="EE482" s="3"/>
      <c r="EF482" s="3"/>
      <c r="EG482" s="3"/>
      <c r="EH482" s="3"/>
      <c r="EI482" s="3"/>
      <c r="EJ482" s="3"/>
      <c r="EK482" s="3"/>
      <c r="EL482" s="3"/>
      <c r="EM482" s="3"/>
      <c r="EN482" s="3"/>
      <c r="EO482" s="3"/>
      <c r="EP482" s="3"/>
      <c r="EQ482" s="3"/>
      <c r="ER482" s="3"/>
      <c r="ES482" s="3"/>
      <c r="ET482" s="3"/>
      <c r="EU482" s="3"/>
      <c r="EV482" s="3"/>
      <c r="EW482" s="3"/>
      <c r="EX482" s="3"/>
      <c r="EY482" s="3"/>
      <c r="EZ482" s="3"/>
      <c r="FA482" s="3"/>
      <c r="FB482" s="3"/>
      <c r="FC482" s="3"/>
      <c r="FD482" s="3"/>
      <c r="FE482" s="3"/>
      <c r="FF482" s="3"/>
      <c r="FG482" s="3"/>
      <c r="FH482" s="3"/>
      <c r="FI482" s="3"/>
      <c r="FJ482" s="3"/>
      <c r="FK482" s="3"/>
      <c r="FL482" s="3"/>
      <c r="FM482" s="3"/>
      <c r="FN482" s="3"/>
      <c r="FO482" s="3"/>
      <c r="FP482" s="3"/>
      <c r="FQ482" s="3"/>
      <c r="FR482" s="3"/>
      <c r="FS482" s="3"/>
      <c r="FT482" s="3"/>
      <c r="FU482" s="3"/>
      <c r="FV482" s="3"/>
      <c r="FW482" s="3"/>
      <c r="FX482" s="3"/>
      <c r="FY482" s="3"/>
      <c r="FZ482" s="3"/>
      <c r="GA482" s="3"/>
      <c r="GB482" s="3"/>
      <c r="GC482" s="3"/>
      <c r="GD482" s="3"/>
      <c r="GE482" s="3"/>
      <c r="GF482" s="3"/>
      <c r="GG482" s="3"/>
      <c r="GH482" s="3"/>
      <c r="GI482" s="3"/>
      <c r="GJ482" s="3"/>
      <c r="GK482" s="3"/>
      <c r="GL482" s="3"/>
      <c r="GM482" s="3"/>
      <c r="GN482" s="3"/>
      <c r="GO482" s="3"/>
      <c r="GP482" s="3"/>
      <c r="GQ482" s="3"/>
      <c r="GR482" s="3"/>
      <c r="GS482" s="3"/>
      <c r="GT482" s="3"/>
      <c r="GU482" s="3"/>
      <c r="GV482" s="3"/>
      <c r="GW482" s="3"/>
      <c r="GX482" s="3">
        <v>0</v>
      </c>
    </row>
    <row r="484" spans="1:206" x14ac:dyDescent="0.2">
      <c r="A484" s="4">
        <v>50</v>
      </c>
      <c r="B484" s="4">
        <v>0</v>
      </c>
      <c r="C484" s="4">
        <v>0</v>
      </c>
      <c r="D484" s="4">
        <v>1</v>
      </c>
      <c r="E484" s="4">
        <v>201</v>
      </c>
      <c r="F484" s="4">
        <f>ROUND(Source!O482,O484)</f>
        <v>14867.08</v>
      </c>
      <c r="G484" s="4" t="s">
        <v>69</v>
      </c>
      <c r="H484" s="4" t="s">
        <v>70</v>
      </c>
      <c r="I484" s="4"/>
      <c r="J484" s="4"/>
      <c r="K484" s="4">
        <v>201</v>
      </c>
      <c r="L484" s="4">
        <v>1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06" x14ac:dyDescent="0.2">
      <c r="A485" s="4">
        <v>50</v>
      </c>
      <c r="B485" s="4">
        <v>0</v>
      </c>
      <c r="C485" s="4">
        <v>0</v>
      </c>
      <c r="D485" s="4">
        <v>1</v>
      </c>
      <c r="E485" s="4">
        <v>202</v>
      </c>
      <c r="F485" s="4">
        <f>ROUND(Source!P482,O485)</f>
        <v>112.05</v>
      </c>
      <c r="G485" s="4" t="s">
        <v>71</v>
      </c>
      <c r="H485" s="4" t="s">
        <v>72</v>
      </c>
      <c r="I485" s="4"/>
      <c r="J485" s="4"/>
      <c r="K485" s="4">
        <v>202</v>
      </c>
      <c r="L485" s="4">
        <v>2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0</v>
      </c>
      <c r="X485" s="4">
        <v>1</v>
      </c>
      <c r="Y485" s="4">
        <v>0</v>
      </c>
      <c r="Z485" s="4"/>
      <c r="AA485" s="4"/>
      <c r="AB485" s="4"/>
    </row>
    <row r="486" spans="1:206" x14ac:dyDescent="0.2">
      <c r="A486" s="4">
        <v>50</v>
      </c>
      <c r="B486" s="4">
        <v>0</v>
      </c>
      <c r="C486" s="4">
        <v>0</v>
      </c>
      <c r="D486" s="4">
        <v>1</v>
      </c>
      <c r="E486" s="4">
        <v>222</v>
      </c>
      <c r="F486" s="4">
        <f>ROUND(Source!AO482,O486)</f>
        <v>0</v>
      </c>
      <c r="G486" s="4" t="s">
        <v>73</v>
      </c>
      <c r="H486" s="4" t="s">
        <v>74</v>
      </c>
      <c r="I486" s="4"/>
      <c r="J486" s="4"/>
      <c r="K486" s="4">
        <v>222</v>
      </c>
      <c r="L486" s="4">
        <v>3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0</v>
      </c>
      <c r="X486" s="4">
        <v>1</v>
      </c>
      <c r="Y486" s="4">
        <v>0</v>
      </c>
      <c r="Z486" s="4"/>
      <c r="AA486" s="4"/>
      <c r="AB486" s="4"/>
    </row>
    <row r="487" spans="1:206" x14ac:dyDescent="0.2">
      <c r="A487" s="4">
        <v>50</v>
      </c>
      <c r="B487" s="4">
        <v>0</v>
      </c>
      <c r="C487" s="4">
        <v>0</v>
      </c>
      <c r="D487" s="4">
        <v>1</v>
      </c>
      <c r="E487" s="4">
        <v>225</v>
      </c>
      <c r="F487" s="4">
        <f>ROUND(Source!AV482,O487)</f>
        <v>112.05</v>
      </c>
      <c r="G487" s="4" t="s">
        <v>75</v>
      </c>
      <c r="H487" s="4" t="s">
        <v>76</v>
      </c>
      <c r="I487" s="4"/>
      <c r="J487" s="4"/>
      <c r="K487" s="4">
        <v>225</v>
      </c>
      <c r="L487" s="4">
        <v>4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0</v>
      </c>
      <c r="X487" s="4">
        <v>1</v>
      </c>
      <c r="Y487" s="4">
        <v>0</v>
      </c>
      <c r="Z487" s="4"/>
      <c r="AA487" s="4"/>
      <c r="AB487" s="4"/>
    </row>
    <row r="488" spans="1:206" x14ac:dyDescent="0.2">
      <c r="A488" s="4">
        <v>50</v>
      </c>
      <c r="B488" s="4">
        <v>0</v>
      </c>
      <c r="C488" s="4">
        <v>0</v>
      </c>
      <c r="D488" s="4">
        <v>1</v>
      </c>
      <c r="E488" s="4">
        <v>226</v>
      </c>
      <c r="F488" s="4">
        <f>ROUND(Source!AW482,O488)</f>
        <v>112.05</v>
      </c>
      <c r="G488" s="4" t="s">
        <v>77</v>
      </c>
      <c r="H488" s="4" t="s">
        <v>78</v>
      </c>
      <c r="I488" s="4"/>
      <c r="J488" s="4"/>
      <c r="K488" s="4">
        <v>226</v>
      </c>
      <c r="L488" s="4">
        <v>5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0</v>
      </c>
      <c r="X488" s="4">
        <v>1</v>
      </c>
      <c r="Y488" s="4">
        <v>0</v>
      </c>
      <c r="Z488" s="4"/>
      <c r="AA488" s="4"/>
      <c r="AB488" s="4"/>
    </row>
    <row r="489" spans="1:206" x14ac:dyDescent="0.2">
      <c r="A489" s="4">
        <v>50</v>
      </c>
      <c r="B489" s="4">
        <v>0</v>
      </c>
      <c r="C489" s="4">
        <v>0</v>
      </c>
      <c r="D489" s="4">
        <v>1</v>
      </c>
      <c r="E489" s="4">
        <v>227</v>
      </c>
      <c r="F489" s="4">
        <f>ROUND(Source!AX482,O489)</f>
        <v>0</v>
      </c>
      <c r="G489" s="4" t="s">
        <v>79</v>
      </c>
      <c r="H489" s="4" t="s">
        <v>80</v>
      </c>
      <c r="I489" s="4"/>
      <c r="J489" s="4"/>
      <c r="K489" s="4">
        <v>227</v>
      </c>
      <c r="L489" s="4">
        <v>6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0</v>
      </c>
      <c r="X489" s="4">
        <v>1</v>
      </c>
      <c r="Y489" s="4">
        <v>0</v>
      </c>
      <c r="Z489" s="4"/>
      <c r="AA489" s="4"/>
      <c r="AB489" s="4"/>
    </row>
    <row r="490" spans="1:206" x14ac:dyDescent="0.2">
      <c r="A490" s="4">
        <v>50</v>
      </c>
      <c r="B490" s="4">
        <v>0</v>
      </c>
      <c r="C490" s="4">
        <v>0</v>
      </c>
      <c r="D490" s="4">
        <v>1</v>
      </c>
      <c r="E490" s="4">
        <v>228</v>
      </c>
      <c r="F490" s="4">
        <f>ROUND(Source!AY482,O490)</f>
        <v>112.05</v>
      </c>
      <c r="G490" s="4" t="s">
        <v>81</v>
      </c>
      <c r="H490" s="4" t="s">
        <v>82</v>
      </c>
      <c r="I490" s="4"/>
      <c r="J490" s="4"/>
      <c r="K490" s="4">
        <v>228</v>
      </c>
      <c r="L490" s="4">
        <v>7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0</v>
      </c>
      <c r="X490" s="4">
        <v>1</v>
      </c>
      <c r="Y490" s="4">
        <v>0</v>
      </c>
      <c r="Z490" s="4"/>
      <c r="AA490" s="4"/>
      <c r="AB490" s="4"/>
    </row>
    <row r="491" spans="1:206" x14ac:dyDescent="0.2">
      <c r="A491" s="4">
        <v>50</v>
      </c>
      <c r="B491" s="4">
        <v>0</v>
      </c>
      <c r="C491" s="4">
        <v>0</v>
      </c>
      <c r="D491" s="4">
        <v>1</v>
      </c>
      <c r="E491" s="4">
        <v>216</v>
      </c>
      <c r="F491" s="4">
        <f>ROUND(Source!AP482,O491)</f>
        <v>0</v>
      </c>
      <c r="G491" s="4" t="s">
        <v>83</v>
      </c>
      <c r="H491" s="4" t="s">
        <v>84</v>
      </c>
      <c r="I491" s="4"/>
      <c r="J491" s="4"/>
      <c r="K491" s="4">
        <v>216</v>
      </c>
      <c r="L491" s="4">
        <v>8</v>
      </c>
      <c r="M491" s="4">
        <v>3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0</v>
      </c>
      <c r="X491" s="4">
        <v>1</v>
      </c>
      <c r="Y491" s="4">
        <v>0</v>
      </c>
      <c r="Z491" s="4"/>
      <c r="AA491" s="4"/>
      <c r="AB491" s="4"/>
    </row>
    <row r="492" spans="1:206" x14ac:dyDescent="0.2">
      <c r="A492" s="4">
        <v>50</v>
      </c>
      <c r="B492" s="4">
        <v>0</v>
      </c>
      <c r="C492" s="4">
        <v>0</v>
      </c>
      <c r="D492" s="4">
        <v>1</v>
      </c>
      <c r="E492" s="4">
        <v>223</v>
      </c>
      <c r="F492" s="4">
        <f>ROUND(Source!AQ482,O492)</f>
        <v>0</v>
      </c>
      <c r="G492" s="4" t="s">
        <v>85</v>
      </c>
      <c r="H492" s="4" t="s">
        <v>86</v>
      </c>
      <c r="I492" s="4"/>
      <c r="J492" s="4"/>
      <c r="K492" s="4">
        <v>223</v>
      </c>
      <c r="L492" s="4">
        <v>9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>
        <v>0</v>
      </c>
      <c r="X492" s="4">
        <v>1</v>
      </c>
      <c r="Y492" s="4">
        <v>0</v>
      </c>
      <c r="Z492" s="4"/>
      <c r="AA492" s="4"/>
      <c r="AB492" s="4"/>
    </row>
    <row r="493" spans="1:206" x14ac:dyDescent="0.2">
      <c r="A493" s="4">
        <v>50</v>
      </c>
      <c r="B493" s="4">
        <v>0</v>
      </c>
      <c r="C493" s="4">
        <v>0</v>
      </c>
      <c r="D493" s="4">
        <v>1</v>
      </c>
      <c r="E493" s="4">
        <v>229</v>
      </c>
      <c r="F493" s="4">
        <f>ROUND(Source!AZ482,O493)</f>
        <v>0</v>
      </c>
      <c r="G493" s="4" t="s">
        <v>87</v>
      </c>
      <c r="H493" s="4" t="s">
        <v>88</v>
      </c>
      <c r="I493" s="4"/>
      <c r="J493" s="4"/>
      <c r="K493" s="4">
        <v>229</v>
      </c>
      <c r="L493" s="4">
        <v>10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0</v>
      </c>
      <c r="X493" s="4">
        <v>1</v>
      </c>
      <c r="Y493" s="4">
        <v>0</v>
      </c>
      <c r="Z493" s="4"/>
      <c r="AA493" s="4"/>
      <c r="AB493" s="4"/>
    </row>
    <row r="494" spans="1:206" x14ac:dyDescent="0.2">
      <c r="A494" s="4">
        <v>50</v>
      </c>
      <c r="B494" s="4">
        <v>0</v>
      </c>
      <c r="C494" s="4">
        <v>0</v>
      </c>
      <c r="D494" s="4">
        <v>1</v>
      </c>
      <c r="E494" s="4">
        <v>203</v>
      </c>
      <c r="F494" s="4">
        <f>ROUND(Source!Q482,O494)</f>
        <v>0</v>
      </c>
      <c r="G494" s="4" t="s">
        <v>89</v>
      </c>
      <c r="H494" s="4" t="s">
        <v>90</v>
      </c>
      <c r="I494" s="4"/>
      <c r="J494" s="4"/>
      <c r="K494" s="4">
        <v>203</v>
      </c>
      <c r="L494" s="4">
        <v>11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0</v>
      </c>
      <c r="X494" s="4">
        <v>1</v>
      </c>
      <c r="Y494" s="4">
        <v>0</v>
      </c>
      <c r="Z494" s="4"/>
      <c r="AA494" s="4"/>
      <c r="AB494" s="4"/>
    </row>
    <row r="495" spans="1:206" x14ac:dyDescent="0.2">
      <c r="A495" s="4">
        <v>50</v>
      </c>
      <c r="B495" s="4">
        <v>0</v>
      </c>
      <c r="C495" s="4">
        <v>0</v>
      </c>
      <c r="D495" s="4">
        <v>1</v>
      </c>
      <c r="E495" s="4">
        <v>231</v>
      </c>
      <c r="F495" s="4">
        <f>ROUND(Source!BB482,O495)</f>
        <v>0</v>
      </c>
      <c r="G495" s="4" t="s">
        <v>91</v>
      </c>
      <c r="H495" s="4" t="s">
        <v>92</v>
      </c>
      <c r="I495" s="4"/>
      <c r="J495" s="4"/>
      <c r="K495" s="4">
        <v>231</v>
      </c>
      <c r="L495" s="4">
        <v>12</v>
      </c>
      <c r="M495" s="4">
        <v>3</v>
      </c>
      <c r="N495" s="4" t="s">
        <v>3</v>
      </c>
      <c r="O495" s="4">
        <v>2</v>
      </c>
      <c r="P495" s="4"/>
      <c r="Q495" s="4"/>
      <c r="R495" s="4"/>
      <c r="S495" s="4"/>
      <c r="T495" s="4"/>
      <c r="U495" s="4"/>
      <c r="V495" s="4"/>
      <c r="W495" s="4">
        <v>0</v>
      </c>
      <c r="X495" s="4">
        <v>1</v>
      </c>
      <c r="Y495" s="4">
        <v>0</v>
      </c>
      <c r="Z495" s="4"/>
      <c r="AA495" s="4"/>
      <c r="AB495" s="4"/>
    </row>
    <row r="496" spans="1:206" x14ac:dyDescent="0.2">
      <c r="A496" s="4">
        <v>50</v>
      </c>
      <c r="B496" s="4">
        <v>0</v>
      </c>
      <c r="C496" s="4">
        <v>0</v>
      </c>
      <c r="D496" s="4">
        <v>1</v>
      </c>
      <c r="E496" s="4">
        <v>204</v>
      </c>
      <c r="F496" s="4">
        <f>ROUND(Source!R482,O496)</f>
        <v>0</v>
      </c>
      <c r="G496" s="4" t="s">
        <v>93</v>
      </c>
      <c r="H496" s="4" t="s">
        <v>94</v>
      </c>
      <c r="I496" s="4"/>
      <c r="J496" s="4"/>
      <c r="K496" s="4">
        <v>204</v>
      </c>
      <c r="L496" s="4">
        <v>13</v>
      </c>
      <c r="M496" s="4">
        <v>3</v>
      </c>
      <c r="N496" s="4" t="s">
        <v>3</v>
      </c>
      <c r="O496" s="4">
        <v>2</v>
      </c>
      <c r="P496" s="4"/>
      <c r="Q496" s="4"/>
      <c r="R496" s="4"/>
      <c r="S496" s="4"/>
      <c r="T496" s="4"/>
      <c r="U496" s="4"/>
      <c r="V496" s="4"/>
      <c r="W496" s="4">
        <v>0</v>
      </c>
      <c r="X496" s="4">
        <v>1</v>
      </c>
      <c r="Y496" s="4">
        <v>0</v>
      </c>
      <c r="Z496" s="4"/>
      <c r="AA496" s="4"/>
      <c r="AB496" s="4"/>
    </row>
    <row r="497" spans="1:206" x14ac:dyDescent="0.2">
      <c r="A497" s="4">
        <v>50</v>
      </c>
      <c r="B497" s="4">
        <v>0</v>
      </c>
      <c r="C497" s="4">
        <v>0</v>
      </c>
      <c r="D497" s="4">
        <v>1</v>
      </c>
      <c r="E497" s="4">
        <v>205</v>
      </c>
      <c r="F497" s="4">
        <f>ROUND(Source!S482,O497)</f>
        <v>14755.03</v>
      </c>
      <c r="G497" s="4" t="s">
        <v>95</v>
      </c>
      <c r="H497" s="4" t="s">
        <v>96</v>
      </c>
      <c r="I497" s="4"/>
      <c r="J497" s="4"/>
      <c r="K497" s="4">
        <v>205</v>
      </c>
      <c r="L497" s="4">
        <v>14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0</v>
      </c>
      <c r="X497" s="4">
        <v>1</v>
      </c>
      <c r="Y497" s="4">
        <v>0</v>
      </c>
      <c r="Z497" s="4"/>
      <c r="AA497" s="4"/>
      <c r="AB497" s="4"/>
    </row>
    <row r="498" spans="1:206" x14ac:dyDescent="0.2">
      <c r="A498" s="4">
        <v>50</v>
      </c>
      <c r="B498" s="4">
        <v>0</v>
      </c>
      <c r="C498" s="4">
        <v>0</v>
      </c>
      <c r="D498" s="4">
        <v>1</v>
      </c>
      <c r="E498" s="4">
        <v>232</v>
      </c>
      <c r="F498" s="4">
        <f>ROUND(Source!BC482,O498)</f>
        <v>0</v>
      </c>
      <c r="G498" s="4" t="s">
        <v>97</v>
      </c>
      <c r="H498" s="4" t="s">
        <v>98</v>
      </c>
      <c r="I498" s="4"/>
      <c r="J498" s="4"/>
      <c r="K498" s="4">
        <v>232</v>
      </c>
      <c r="L498" s="4">
        <v>15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0</v>
      </c>
      <c r="X498" s="4">
        <v>1</v>
      </c>
      <c r="Y498" s="4">
        <v>0</v>
      </c>
      <c r="Z498" s="4"/>
      <c r="AA498" s="4"/>
      <c r="AB498" s="4"/>
    </row>
    <row r="499" spans="1:206" x14ac:dyDescent="0.2">
      <c r="A499" s="4">
        <v>50</v>
      </c>
      <c r="B499" s="4">
        <v>0</v>
      </c>
      <c r="C499" s="4">
        <v>0</v>
      </c>
      <c r="D499" s="4">
        <v>1</v>
      </c>
      <c r="E499" s="4">
        <v>214</v>
      </c>
      <c r="F499" s="4">
        <f>ROUND(Source!AS482,O499)</f>
        <v>0</v>
      </c>
      <c r="G499" s="4" t="s">
        <v>99</v>
      </c>
      <c r="H499" s="4" t="s">
        <v>100</v>
      </c>
      <c r="I499" s="4"/>
      <c r="J499" s="4"/>
      <c r="K499" s="4">
        <v>214</v>
      </c>
      <c r="L499" s="4">
        <v>16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0</v>
      </c>
      <c r="X499" s="4">
        <v>1</v>
      </c>
      <c r="Y499" s="4">
        <v>0</v>
      </c>
      <c r="Z499" s="4"/>
      <c r="AA499" s="4"/>
      <c r="AB499" s="4"/>
    </row>
    <row r="500" spans="1:206" x14ac:dyDescent="0.2">
      <c r="A500" s="4">
        <v>50</v>
      </c>
      <c r="B500" s="4">
        <v>0</v>
      </c>
      <c r="C500" s="4">
        <v>0</v>
      </c>
      <c r="D500" s="4">
        <v>1</v>
      </c>
      <c r="E500" s="4">
        <v>215</v>
      </c>
      <c r="F500" s="4">
        <f>ROUND(Source!AT482,O500)</f>
        <v>0</v>
      </c>
      <c r="G500" s="4" t="s">
        <v>101</v>
      </c>
      <c r="H500" s="4" t="s">
        <v>102</v>
      </c>
      <c r="I500" s="4"/>
      <c r="J500" s="4"/>
      <c r="K500" s="4">
        <v>215</v>
      </c>
      <c r="L500" s="4">
        <v>17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0</v>
      </c>
      <c r="X500" s="4">
        <v>1</v>
      </c>
      <c r="Y500" s="4">
        <v>0</v>
      </c>
      <c r="Z500" s="4"/>
      <c r="AA500" s="4"/>
      <c r="AB500" s="4"/>
    </row>
    <row r="501" spans="1:206" x14ac:dyDescent="0.2">
      <c r="A501" s="4">
        <v>50</v>
      </c>
      <c r="B501" s="4">
        <v>0</v>
      </c>
      <c r="C501" s="4">
        <v>0</v>
      </c>
      <c r="D501" s="4">
        <v>1</v>
      </c>
      <c r="E501" s="4">
        <v>217</v>
      </c>
      <c r="F501" s="4">
        <f>ROUND(Source!AU482,O501)</f>
        <v>26671.119999999999</v>
      </c>
      <c r="G501" s="4" t="s">
        <v>103</v>
      </c>
      <c r="H501" s="4" t="s">
        <v>104</v>
      </c>
      <c r="I501" s="4"/>
      <c r="J501" s="4"/>
      <c r="K501" s="4">
        <v>217</v>
      </c>
      <c r="L501" s="4">
        <v>18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0</v>
      </c>
      <c r="X501" s="4">
        <v>1</v>
      </c>
      <c r="Y501" s="4">
        <v>0</v>
      </c>
      <c r="Z501" s="4"/>
      <c r="AA501" s="4"/>
      <c r="AB501" s="4"/>
    </row>
    <row r="502" spans="1:206" x14ac:dyDescent="0.2">
      <c r="A502" s="4">
        <v>50</v>
      </c>
      <c r="B502" s="4">
        <v>0</v>
      </c>
      <c r="C502" s="4">
        <v>0</v>
      </c>
      <c r="D502" s="4">
        <v>1</v>
      </c>
      <c r="E502" s="4">
        <v>230</v>
      </c>
      <c r="F502" s="4">
        <f>ROUND(Source!BA482,O502)</f>
        <v>0</v>
      </c>
      <c r="G502" s="4" t="s">
        <v>105</v>
      </c>
      <c r="H502" s="4" t="s">
        <v>106</v>
      </c>
      <c r="I502" s="4"/>
      <c r="J502" s="4"/>
      <c r="K502" s="4">
        <v>230</v>
      </c>
      <c r="L502" s="4">
        <v>19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>
        <v>0</v>
      </c>
      <c r="X502" s="4">
        <v>1</v>
      </c>
      <c r="Y502" s="4">
        <v>0</v>
      </c>
      <c r="Z502" s="4"/>
      <c r="AA502" s="4"/>
      <c r="AB502" s="4"/>
    </row>
    <row r="503" spans="1:206" x14ac:dyDescent="0.2">
      <c r="A503" s="4">
        <v>50</v>
      </c>
      <c r="B503" s="4">
        <v>0</v>
      </c>
      <c r="C503" s="4">
        <v>0</v>
      </c>
      <c r="D503" s="4">
        <v>1</v>
      </c>
      <c r="E503" s="4">
        <v>206</v>
      </c>
      <c r="F503" s="4">
        <f>ROUND(Source!T482,O503)</f>
        <v>0</v>
      </c>
      <c r="G503" s="4" t="s">
        <v>107</v>
      </c>
      <c r="H503" s="4" t="s">
        <v>108</v>
      </c>
      <c r="I503" s="4"/>
      <c r="J503" s="4"/>
      <c r="K503" s="4">
        <v>206</v>
      </c>
      <c r="L503" s="4">
        <v>20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>
        <v>0</v>
      </c>
      <c r="X503" s="4">
        <v>1</v>
      </c>
      <c r="Y503" s="4">
        <v>0</v>
      </c>
      <c r="Z503" s="4"/>
      <c r="AA503" s="4"/>
      <c r="AB503" s="4"/>
    </row>
    <row r="504" spans="1:206" x14ac:dyDescent="0.2">
      <c r="A504" s="4">
        <v>50</v>
      </c>
      <c r="B504" s="4">
        <v>0</v>
      </c>
      <c r="C504" s="4">
        <v>0</v>
      </c>
      <c r="D504" s="4">
        <v>1</v>
      </c>
      <c r="E504" s="4">
        <v>207</v>
      </c>
      <c r="F504" s="4">
        <f>Source!U482</f>
        <v>25.321999999999996</v>
      </c>
      <c r="G504" s="4" t="s">
        <v>109</v>
      </c>
      <c r="H504" s="4" t="s">
        <v>110</v>
      </c>
      <c r="I504" s="4"/>
      <c r="J504" s="4"/>
      <c r="K504" s="4">
        <v>207</v>
      </c>
      <c r="L504" s="4">
        <v>21</v>
      </c>
      <c r="M504" s="4">
        <v>3</v>
      </c>
      <c r="N504" s="4" t="s">
        <v>3</v>
      </c>
      <c r="O504" s="4">
        <v>-1</v>
      </c>
      <c r="P504" s="4"/>
      <c r="Q504" s="4"/>
      <c r="R504" s="4"/>
      <c r="S504" s="4"/>
      <c r="T504" s="4"/>
      <c r="U504" s="4"/>
      <c r="V504" s="4"/>
      <c r="W504" s="4">
        <v>0</v>
      </c>
      <c r="X504" s="4">
        <v>1</v>
      </c>
      <c r="Y504" s="4">
        <v>0</v>
      </c>
      <c r="Z504" s="4"/>
      <c r="AA504" s="4"/>
      <c r="AB504" s="4"/>
    </row>
    <row r="505" spans="1:206" x14ac:dyDescent="0.2">
      <c r="A505" s="4">
        <v>50</v>
      </c>
      <c r="B505" s="4">
        <v>0</v>
      </c>
      <c r="C505" s="4">
        <v>0</v>
      </c>
      <c r="D505" s="4">
        <v>1</v>
      </c>
      <c r="E505" s="4">
        <v>208</v>
      </c>
      <c r="F505" s="4">
        <f>Source!V482</f>
        <v>0</v>
      </c>
      <c r="G505" s="4" t="s">
        <v>111</v>
      </c>
      <c r="H505" s="4" t="s">
        <v>112</v>
      </c>
      <c r="I505" s="4"/>
      <c r="J505" s="4"/>
      <c r="K505" s="4">
        <v>208</v>
      </c>
      <c r="L505" s="4">
        <v>22</v>
      </c>
      <c r="M505" s="4">
        <v>3</v>
      </c>
      <c r="N505" s="4" t="s">
        <v>3</v>
      </c>
      <c r="O505" s="4">
        <v>-1</v>
      </c>
      <c r="P505" s="4"/>
      <c r="Q505" s="4"/>
      <c r="R505" s="4"/>
      <c r="S505" s="4"/>
      <c r="T505" s="4"/>
      <c r="U505" s="4"/>
      <c r="V505" s="4"/>
      <c r="W505" s="4">
        <v>0</v>
      </c>
      <c r="X505" s="4">
        <v>1</v>
      </c>
      <c r="Y505" s="4">
        <v>0</v>
      </c>
      <c r="Z505" s="4"/>
      <c r="AA505" s="4"/>
      <c r="AB505" s="4"/>
    </row>
    <row r="506" spans="1:206" x14ac:dyDescent="0.2">
      <c r="A506" s="4">
        <v>50</v>
      </c>
      <c r="B506" s="4">
        <v>0</v>
      </c>
      <c r="C506" s="4">
        <v>0</v>
      </c>
      <c r="D506" s="4">
        <v>1</v>
      </c>
      <c r="E506" s="4">
        <v>209</v>
      </c>
      <c r="F506" s="4">
        <f>ROUND(Source!W482,O506)</f>
        <v>0</v>
      </c>
      <c r="G506" s="4" t="s">
        <v>113</v>
      </c>
      <c r="H506" s="4" t="s">
        <v>114</v>
      </c>
      <c r="I506" s="4"/>
      <c r="J506" s="4"/>
      <c r="K506" s="4">
        <v>209</v>
      </c>
      <c r="L506" s="4">
        <v>23</v>
      </c>
      <c r="M506" s="4">
        <v>3</v>
      </c>
      <c r="N506" s="4" t="s">
        <v>3</v>
      </c>
      <c r="O506" s="4">
        <v>2</v>
      </c>
      <c r="P506" s="4"/>
      <c r="Q506" s="4"/>
      <c r="R506" s="4"/>
      <c r="S506" s="4"/>
      <c r="T506" s="4"/>
      <c r="U506" s="4"/>
      <c r="V506" s="4"/>
      <c r="W506" s="4">
        <v>0</v>
      </c>
      <c r="X506" s="4">
        <v>1</v>
      </c>
      <c r="Y506" s="4">
        <v>0</v>
      </c>
      <c r="Z506" s="4"/>
      <c r="AA506" s="4"/>
      <c r="AB506" s="4"/>
    </row>
    <row r="507" spans="1:206" x14ac:dyDescent="0.2">
      <c r="A507" s="4">
        <v>50</v>
      </c>
      <c r="B507" s="4">
        <v>0</v>
      </c>
      <c r="C507" s="4">
        <v>0</v>
      </c>
      <c r="D507" s="4">
        <v>1</v>
      </c>
      <c r="E507" s="4">
        <v>233</v>
      </c>
      <c r="F507" s="4">
        <f>ROUND(Source!BD482,O507)</f>
        <v>0</v>
      </c>
      <c r="G507" s="4" t="s">
        <v>115</v>
      </c>
      <c r="H507" s="4" t="s">
        <v>116</v>
      </c>
      <c r="I507" s="4"/>
      <c r="J507" s="4"/>
      <c r="K507" s="4">
        <v>233</v>
      </c>
      <c r="L507" s="4">
        <v>24</v>
      </c>
      <c r="M507" s="4">
        <v>3</v>
      </c>
      <c r="N507" s="4" t="s">
        <v>3</v>
      </c>
      <c r="O507" s="4">
        <v>2</v>
      </c>
      <c r="P507" s="4"/>
      <c r="Q507" s="4"/>
      <c r="R507" s="4"/>
      <c r="S507" s="4"/>
      <c r="T507" s="4"/>
      <c r="U507" s="4"/>
      <c r="V507" s="4"/>
      <c r="W507" s="4">
        <v>0</v>
      </c>
      <c r="X507" s="4">
        <v>1</v>
      </c>
      <c r="Y507" s="4">
        <v>0</v>
      </c>
      <c r="Z507" s="4"/>
      <c r="AA507" s="4"/>
      <c r="AB507" s="4"/>
    </row>
    <row r="508" spans="1:206" x14ac:dyDescent="0.2">
      <c r="A508" s="4">
        <v>50</v>
      </c>
      <c r="B508" s="4">
        <v>0</v>
      </c>
      <c r="C508" s="4">
        <v>0</v>
      </c>
      <c r="D508" s="4">
        <v>1</v>
      </c>
      <c r="E508" s="4">
        <v>210</v>
      </c>
      <c r="F508" s="4">
        <f>ROUND(Source!X482,O508)</f>
        <v>10328.530000000001</v>
      </c>
      <c r="G508" s="4" t="s">
        <v>117</v>
      </c>
      <c r="H508" s="4" t="s">
        <v>118</v>
      </c>
      <c r="I508" s="4"/>
      <c r="J508" s="4"/>
      <c r="K508" s="4">
        <v>210</v>
      </c>
      <c r="L508" s="4">
        <v>25</v>
      </c>
      <c r="M508" s="4">
        <v>3</v>
      </c>
      <c r="N508" s="4" t="s">
        <v>3</v>
      </c>
      <c r="O508" s="4">
        <v>2</v>
      </c>
      <c r="P508" s="4"/>
      <c r="Q508" s="4"/>
      <c r="R508" s="4"/>
      <c r="S508" s="4"/>
      <c r="T508" s="4"/>
      <c r="U508" s="4"/>
      <c r="V508" s="4"/>
      <c r="W508" s="4">
        <v>0</v>
      </c>
      <c r="X508" s="4">
        <v>1</v>
      </c>
      <c r="Y508" s="4">
        <v>0</v>
      </c>
      <c r="Z508" s="4"/>
      <c r="AA508" s="4"/>
      <c r="AB508" s="4"/>
    </row>
    <row r="509" spans="1:206" x14ac:dyDescent="0.2">
      <c r="A509" s="4">
        <v>50</v>
      </c>
      <c r="B509" s="4">
        <v>0</v>
      </c>
      <c r="C509" s="4">
        <v>0</v>
      </c>
      <c r="D509" s="4">
        <v>1</v>
      </c>
      <c r="E509" s="4">
        <v>211</v>
      </c>
      <c r="F509" s="4">
        <f>ROUND(Source!Y482,O509)</f>
        <v>1475.51</v>
      </c>
      <c r="G509" s="4" t="s">
        <v>119</v>
      </c>
      <c r="H509" s="4" t="s">
        <v>120</v>
      </c>
      <c r="I509" s="4"/>
      <c r="J509" s="4"/>
      <c r="K509" s="4">
        <v>211</v>
      </c>
      <c r="L509" s="4">
        <v>26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>
        <v>0</v>
      </c>
      <c r="X509" s="4">
        <v>1</v>
      </c>
      <c r="Y509" s="4">
        <v>0</v>
      </c>
      <c r="Z509" s="4"/>
      <c r="AA509" s="4"/>
      <c r="AB509" s="4"/>
    </row>
    <row r="510" spans="1:206" x14ac:dyDescent="0.2">
      <c r="A510" s="4">
        <v>50</v>
      </c>
      <c r="B510" s="4">
        <v>0</v>
      </c>
      <c r="C510" s="4">
        <v>0</v>
      </c>
      <c r="D510" s="4">
        <v>1</v>
      </c>
      <c r="E510" s="4">
        <v>224</v>
      </c>
      <c r="F510" s="4">
        <f>ROUND(Source!AR482,O510)</f>
        <v>26671.119999999999</v>
      </c>
      <c r="G510" s="4" t="s">
        <v>121</v>
      </c>
      <c r="H510" s="4" t="s">
        <v>122</v>
      </c>
      <c r="I510" s="4"/>
      <c r="J510" s="4"/>
      <c r="K510" s="4">
        <v>224</v>
      </c>
      <c r="L510" s="4">
        <v>27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>
        <v>0</v>
      </c>
      <c r="X510" s="4">
        <v>1</v>
      </c>
      <c r="Y510" s="4">
        <v>0</v>
      </c>
      <c r="Z510" s="4"/>
      <c r="AA510" s="4"/>
      <c r="AB510" s="4"/>
    </row>
    <row r="512" spans="1:206" x14ac:dyDescent="0.2">
      <c r="A512" s="2">
        <v>51</v>
      </c>
      <c r="B512" s="2">
        <f>B336</f>
        <v>1</v>
      </c>
      <c r="C512" s="2">
        <f>A336</f>
        <v>4</v>
      </c>
      <c r="D512" s="2">
        <f>ROW(A336)</f>
        <v>336</v>
      </c>
      <c r="E512" s="2"/>
      <c r="F512" s="2" t="str">
        <f>IF(F336&lt;&gt;"",F336,"")</f>
        <v>Новый раздел</v>
      </c>
      <c r="G512" s="2" t="str">
        <f>IF(G336&lt;&gt;"",G336,"")</f>
        <v>4. Система электроснабжения</v>
      </c>
      <c r="H512" s="2">
        <v>0</v>
      </c>
      <c r="I512" s="2"/>
      <c r="J512" s="2"/>
      <c r="K512" s="2"/>
      <c r="L512" s="2"/>
      <c r="M512" s="2"/>
      <c r="N512" s="2"/>
      <c r="O512" s="2">
        <f t="shared" ref="O512:T512" si="286">ROUND(O355+O395+O433+O482+AB512,2)</f>
        <v>95685.83</v>
      </c>
      <c r="P512" s="2">
        <f t="shared" si="286"/>
        <v>996.12</v>
      </c>
      <c r="Q512" s="2">
        <f t="shared" si="286"/>
        <v>0</v>
      </c>
      <c r="R512" s="2">
        <f t="shared" si="286"/>
        <v>0</v>
      </c>
      <c r="S512" s="2">
        <f t="shared" si="286"/>
        <v>94689.71</v>
      </c>
      <c r="T512" s="2">
        <f t="shared" si="286"/>
        <v>0</v>
      </c>
      <c r="U512" s="2">
        <f>U355+U395+U433+U482+AH512</f>
        <v>156.38</v>
      </c>
      <c r="V512" s="2">
        <f>V355+V395+V433+V482+AI512</f>
        <v>0</v>
      </c>
      <c r="W512" s="2">
        <f>ROUND(W355+W395+W433+W482+AJ512,2)</f>
        <v>0</v>
      </c>
      <c r="X512" s="2">
        <f>ROUND(X355+X395+X433+X482+AK512,2)</f>
        <v>66282.81</v>
      </c>
      <c r="Y512" s="2">
        <f>ROUND(Y355+Y395+Y433+Y482+AL512,2)</f>
        <v>9468.99</v>
      </c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>
        <f t="shared" ref="AO512:BD512" si="287">ROUND(AO355+AO395+AO433+AO482+BX512,2)</f>
        <v>0</v>
      </c>
      <c r="AP512" s="2">
        <f t="shared" si="287"/>
        <v>0</v>
      </c>
      <c r="AQ512" s="2">
        <f t="shared" si="287"/>
        <v>0</v>
      </c>
      <c r="AR512" s="2">
        <f t="shared" si="287"/>
        <v>171437.63</v>
      </c>
      <c r="AS512" s="2">
        <f t="shared" si="287"/>
        <v>0</v>
      </c>
      <c r="AT512" s="2">
        <f t="shared" si="287"/>
        <v>0</v>
      </c>
      <c r="AU512" s="2">
        <f t="shared" si="287"/>
        <v>171437.63</v>
      </c>
      <c r="AV512" s="2">
        <f t="shared" si="287"/>
        <v>996.12</v>
      </c>
      <c r="AW512" s="2">
        <f t="shared" si="287"/>
        <v>996.12</v>
      </c>
      <c r="AX512" s="2">
        <f t="shared" si="287"/>
        <v>0</v>
      </c>
      <c r="AY512" s="2">
        <f t="shared" si="287"/>
        <v>996.12</v>
      </c>
      <c r="AZ512" s="2">
        <f t="shared" si="287"/>
        <v>0</v>
      </c>
      <c r="BA512" s="2">
        <f t="shared" si="287"/>
        <v>0</v>
      </c>
      <c r="BB512" s="2">
        <f t="shared" si="287"/>
        <v>0</v>
      </c>
      <c r="BC512" s="2">
        <f t="shared" si="287"/>
        <v>0</v>
      </c>
      <c r="BD512" s="2">
        <f t="shared" si="287"/>
        <v>0</v>
      </c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Y512" s="2"/>
      <c r="CZ512" s="2"/>
      <c r="DA512" s="2"/>
      <c r="DB512" s="2"/>
      <c r="DC512" s="2"/>
      <c r="DD512" s="2"/>
      <c r="DE512" s="2"/>
      <c r="DF512" s="2"/>
      <c r="DG512" s="3"/>
      <c r="DH512" s="3"/>
      <c r="DI512" s="3"/>
      <c r="DJ512" s="3"/>
      <c r="DK512" s="3"/>
      <c r="DL512" s="3"/>
      <c r="DM512" s="3"/>
      <c r="DN512" s="3"/>
      <c r="DO512" s="3"/>
      <c r="DP512" s="3"/>
      <c r="DQ512" s="3"/>
      <c r="DR512" s="3"/>
      <c r="DS512" s="3"/>
      <c r="DT512" s="3"/>
      <c r="DU512" s="3"/>
      <c r="DV512" s="3"/>
      <c r="DW512" s="3"/>
      <c r="DX512" s="3"/>
      <c r="DY512" s="3"/>
      <c r="DZ512" s="3"/>
      <c r="EA512" s="3"/>
      <c r="EB512" s="3"/>
      <c r="EC512" s="3"/>
      <c r="ED512" s="3"/>
      <c r="EE512" s="3"/>
      <c r="EF512" s="3"/>
      <c r="EG512" s="3"/>
      <c r="EH512" s="3"/>
      <c r="EI512" s="3"/>
      <c r="EJ512" s="3"/>
      <c r="EK512" s="3"/>
      <c r="EL512" s="3"/>
      <c r="EM512" s="3"/>
      <c r="EN512" s="3"/>
      <c r="EO512" s="3"/>
      <c r="EP512" s="3"/>
      <c r="EQ512" s="3"/>
      <c r="ER512" s="3"/>
      <c r="ES512" s="3"/>
      <c r="ET512" s="3"/>
      <c r="EU512" s="3"/>
      <c r="EV512" s="3"/>
      <c r="EW512" s="3"/>
      <c r="EX512" s="3"/>
      <c r="EY512" s="3"/>
      <c r="EZ512" s="3"/>
      <c r="FA512" s="3"/>
      <c r="FB512" s="3"/>
      <c r="FC512" s="3"/>
      <c r="FD512" s="3"/>
      <c r="FE512" s="3"/>
      <c r="FF512" s="3"/>
      <c r="FG512" s="3"/>
      <c r="FH512" s="3"/>
      <c r="FI512" s="3"/>
      <c r="FJ512" s="3"/>
      <c r="FK512" s="3"/>
      <c r="FL512" s="3"/>
      <c r="FM512" s="3"/>
      <c r="FN512" s="3"/>
      <c r="FO512" s="3"/>
      <c r="FP512" s="3"/>
      <c r="FQ512" s="3"/>
      <c r="FR512" s="3"/>
      <c r="FS512" s="3"/>
      <c r="FT512" s="3"/>
      <c r="FU512" s="3"/>
      <c r="FV512" s="3"/>
      <c r="FW512" s="3"/>
      <c r="FX512" s="3"/>
      <c r="FY512" s="3"/>
      <c r="FZ512" s="3"/>
      <c r="GA512" s="3"/>
      <c r="GB512" s="3"/>
      <c r="GC512" s="3"/>
      <c r="GD512" s="3"/>
      <c r="GE512" s="3"/>
      <c r="GF512" s="3"/>
      <c r="GG512" s="3"/>
      <c r="GH512" s="3"/>
      <c r="GI512" s="3"/>
      <c r="GJ512" s="3"/>
      <c r="GK512" s="3"/>
      <c r="GL512" s="3"/>
      <c r="GM512" s="3"/>
      <c r="GN512" s="3"/>
      <c r="GO512" s="3"/>
      <c r="GP512" s="3"/>
      <c r="GQ512" s="3"/>
      <c r="GR512" s="3"/>
      <c r="GS512" s="3"/>
      <c r="GT512" s="3"/>
      <c r="GU512" s="3"/>
      <c r="GV512" s="3"/>
      <c r="GW512" s="3"/>
      <c r="GX512" s="3">
        <v>0</v>
      </c>
    </row>
    <row r="514" spans="1:28" x14ac:dyDescent="0.2">
      <c r="A514" s="4">
        <v>50</v>
      </c>
      <c r="B514" s="4">
        <v>0</v>
      </c>
      <c r="C514" s="4">
        <v>0</v>
      </c>
      <c r="D514" s="4">
        <v>1</v>
      </c>
      <c r="E514" s="4">
        <v>201</v>
      </c>
      <c r="F514" s="4">
        <f>ROUND(Source!O512,O514)</f>
        <v>95685.83</v>
      </c>
      <c r="G514" s="4" t="s">
        <v>69</v>
      </c>
      <c r="H514" s="4" t="s">
        <v>70</v>
      </c>
      <c r="I514" s="4"/>
      <c r="J514" s="4"/>
      <c r="K514" s="4">
        <v>201</v>
      </c>
      <c r="L514" s="4">
        <v>1</v>
      </c>
      <c r="M514" s="4">
        <v>3</v>
      </c>
      <c r="N514" s="4" t="s">
        <v>3</v>
      </c>
      <c r="O514" s="4">
        <v>2</v>
      </c>
      <c r="P514" s="4"/>
      <c r="Q514" s="4"/>
      <c r="R514" s="4"/>
      <c r="S514" s="4"/>
      <c r="T514" s="4"/>
      <c r="U514" s="4"/>
      <c r="V514" s="4"/>
      <c r="W514" s="4">
        <v>65635.25</v>
      </c>
      <c r="X514" s="4">
        <v>1</v>
      </c>
      <c r="Y514" s="4">
        <v>65635.25</v>
      </c>
      <c r="Z514" s="4"/>
      <c r="AA514" s="4"/>
      <c r="AB514" s="4"/>
    </row>
    <row r="515" spans="1:28" x14ac:dyDescent="0.2">
      <c r="A515" s="4">
        <v>50</v>
      </c>
      <c r="B515" s="4">
        <v>0</v>
      </c>
      <c r="C515" s="4">
        <v>0</v>
      </c>
      <c r="D515" s="4">
        <v>1</v>
      </c>
      <c r="E515" s="4">
        <v>202</v>
      </c>
      <c r="F515" s="4">
        <f>ROUND(Source!P512,O515)</f>
        <v>996.12</v>
      </c>
      <c r="G515" s="4" t="s">
        <v>71</v>
      </c>
      <c r="H515" s="4" t="s">
        <v>72</v>
      </c>
      <c r="I515" s="4"/>
      <c r="J515" s="4"/>
      <c r="K515" s="4">
        <v>202</v>
      </c>
      <c r="L515" s="4">
        <v>2</v>
      </c>
      <c r="M515" s="4">
        <v>3</v>
      </c>
      <c r="N515" s="4" t="s">
        <v>3</v>
      </c>
      <c r="O515" s="4">
        <v>2</v>
      </c>
      <c r="P515" s="4"/>
      <c r="Q515" s="4"/>
      <c r="R515" s="4"/>
      <c r="S515" s="4"/>
      <c r="T515" s="4"/>
      <c r="U515" s="4"/>
      <c r="V515" s="4"/>
      <c r="W515" s="4">
        <v>585.05999999999995</v>
      </c>
      <c r="X515" s="4">
        <v>1</v>
      </c>
      <c r="Y515" s="4">
        <v>585.05999999999995</v>
      </c>
      <c r="Z515" s="4"/>
      <c r="AA515" s="4"/>
      <c r="AB515" s="4"/>
    </row>
    <row r="516" spans="1:28" x14ac:dyDescent="0.2">
      <c r="A516" s="4">
        <v>50</v>
      </c>
      <c r="B516" s="4">
        <v>0</v>
      </c>
      <c r="C516" s="4">
        <v>0</v>
      </c>
      <c r="D516" s="4">
        <v>1</v>
      </c>
      <c r="E516" s="4">
        <v>222</v>
      </c>
      <c r="F516" s="4">
        <f>ROUND(Source!AO512,O516)</f>
        <v>0</v>
      </c>
      <c r="G516" s="4" t="s">
        <v>73</v>
      </c>
      <c r="H516" s="4" t="s">
        <v>74</v>
      </c>
      <c r="I516" s="4"/>
      <c r="J516" s="4"/>
      <c r="K516" s="4">
        <v>222</v>
      </c>
      <c r="L516" s="4">
        <v>3</v>
      </c>
      <c r="M516" s="4">
        <v>3</v>
      </c>
      <c r="N516" s="4" t="s">
        <v>3</v>
      </c>
      <c r="O516" s="4">
        <v>2</v>
      </c>
      <c r="P516" s="4"/>
      <c r="Q516" s="4"/>
      <c r="R516" s="4"/>
      <c r="S516" s="4"/>
      <c r="T516" s="4"/>
      <c r="U516" s="4"/>
      <c r="V516" s="4"/>
      <c r="W516" s="4">
        <v>0</v>
      </c>
      <c r="X516" s="4">
        <v>1</v>
      </c>
      <c r="Y516" s="4">
        <v>0</v>
      </c>
      <c r="Z516" s="4"/>
      <c r="AA516" s="4"/>
      <c r="AB516" s="4"/>
    </row>
    <row r="517" spans="1:28" x14ac:dyDescent="0.2">
      <c r="A517" s="4">
        <v>50</v>
      </c>
      <c r="B517" s="4">
        <v>0</v>
      </c>
      <c r="C517" s="4">
        <v>0</v>
      </c>
      <c r="D517" s="4">
        <v>1</v>
      </c>
      <c r="E517" s="4">
        <v>225</v>
      </c>
      <c r="F517" s="4">
        <f>ROUND(Source!AV512,O517)</f>
        <v>996.12</v>
      </c>
      <c r="G517" s="4" t="s">
        <v>75</v>
      </c>
      <c r="H517" s="4" t="s">
        <v>76</v>
      </c>
      <c r="I517" s="4"/>
      <c r="J517" s="4"/>
      <c r="K517" s="4">
        <v>225</v>
      </c>
      <c r="L517" s="4">
        <v>4</v>
      </c>
      <c r="M517" s="4">
        <v>3</v>
      </c>
      <c r="N517" s="4" t="s">
        <v>3</v>
      </c>
      <c r="O517" s="4">
        <v>2</v>
      </c>
      <c r="P517" s="4"/>
      <c r="Q517" s="4"/>
      <c r="R517" s="4"/>
      <c r="S517" s="4"/>
      <c r="T517" s="4"/>
      <c r="U517" s="4"/>
      <c r="V517" s="4"/>
      <c r="W517" s="4">
        <v>585.05999999999995</v>
      </c>
      <c r="X517" s="4">
        <v>1</v>
      </c>
      <c r="Y517" s="4">
        <v>585.05999999999995</v>
      </c>
      <c r="Z517" s="4"/>
      <c r="AA517" s="4"/>
      <c r="AB517" s="4"/>
    </row>
    <row r="518" spans="1:28" x14ac:dyDescent="0.2">
      <c r="A518" s="4">
        <v>50</v>
      </c>
      <c r="B518" s="4">
        <v>0</v>
      </c>
      <c r="C518" s="4">
        <v>0</v>
      </c>
      <c r="D518" s="4">
        <v>1</v>
      </c>
      <c r="E518" s="4">
        <v>226</v>
      </c>
      <c r="F518" s="4">
        <f>ROUND(Source!AW512,O518)</f>
        <v>996.12</v>
      </c>
      <c r="G518" s="4" t="s">
        <v>77</v>
      </c>
      <c r="H518" s="4" t="s">
        <v>78</v>
      </c>
      <c r="I518" s="4"/>
      <c r="J518" s="4"/>
      <c r="K518" s="4">
        <v>226</v>
      </c>
      <c r="L518" s="4">
        <v>5</v>
      </c>
      <c r="M518" s="4">
        <v>3</v>
      </c>
      <c r="N518" s="4" t="s">
        <v>3</v>
      </c>
      <c r="O518" s="4">
        <v>2</v>
      </c>
      <c r="P518" s="4"/>
      <c r="Q518" s="4"/>
      <c r="R518" s="4"/>
      <c r="S518" s="4"/>
      <c r="T518" s="4"/>
      <c r="U518" s="4"/>
      <c r="V518" s="4"/>
      <c r="W518" s="4">
        <v>585.05999999999995</v>
      </c>
      <c r="X518" s="4">
        <v>1</v>
      </c>
      <c r="Y518" s="4">
        <v>585.05999999999995</v>
      </c>
      <c r="Z518" s="4"/>
      <c r="AA518" s="4"/>
      <c r="AB518" s="4"/>
    </row>
    <row r="519" spans="1:28" x14ac:dyDescent="0.2">
      <c r="A519" s="4">
        <v>50</v>
      </c>
      <c r="B519" s="4">
        <v>0</v>
      </c>
      <c r="C519" s="4">
        <v>0</v>
      </c>
      <c r="D519" s="4">
        <v>1</v>
      </c>
      <c r="E519" s="4">
        <v>227</v>
      </c>
      <c r="F519" s="4">
        <f>ROUND(Source!AX512,O519)</f>
        <v>0</v>
      </c>
      <c r="G519" s="4" t="s">
        <v>79</v>
      </c>
      <c r="H519" s="4" t="s">
        <v>80</v>
      </c>
      <c r="I519" s="4"/>
      <c r="J519" s="4"/>
      <c r="K519" s="4">
        <v>227</v>
      </c>
      <c r="L519" s="4">
        <v>6</v>
      </c>
      <c r="M519" s="4">
        <v>3</v>
      </c>
      <c r="N519" s="4" t="s">
        <v>3</v>
      </c>
      <c r="O519" s="4">
        <v>2</v>
      </c>
      <c r="P519" s="4"/>
      <c r="Q519" s="4"/>
      <c r="R519" s="4"/>
      <c r="S519" s="4"/>
      <c r="T519" s="4"/>
      <c r="U519" s="4"/>
      <c r="V519" s="4"/>
      <c r="W519" s="4">
        <v>0</v>
      </c>
      <c r="X519" s="4">
        <v>1</v>
      </c>
      <c r="Y519" s="4">
        <v>0</v>
      </c>
      <c r="Z519" s="4"/>
      <c r="AA519" s="4"/>
      <c r="AB519" s="4"/>
    </row>
    <row r="520" spans="1:28" x14ac:dyDescent="0.2">
      <c r="A520" s="4">
        <v>50</v>
      </c>
      <c r="B520" s="4">
        <v>0</v>
      </c>
      <c r="C520" s="4">
        <v>0</v>
      </c>
      <c r="D520" s="4">
        <v>1</v>
      </c>
      <c r="E520" s="4">
        <v>228</v>
      </c>
      <c r="F520" s="4">
        <f>ROUND(Source!AY512,O520)</f>
        <v>996.12</v>
      </c>
      <c r="G520" s="4" t="s">
        <v>81</v>
      </c>
      <c r="H520" s="4" t="s">
        <v>82</v>
      </c>
      <c r="I520" s="4"/>
      <c r="J520" s="4"/>
      <c r="K520" s="4">
        <v>228</v>
      </c>
      <c r="L520" s="4">
        <v>7</v>
      </c>
      <c r="M520" s="4">
        <v>3</v>
      </c>
      <c r="N520" s="4" t="s">
        <v>3</v>
      </c>
      <c r="O520" s="4">
        <v>2</v>
      </c>
      <c r="P520" s="4"/>
      <c r="Q520" s="4"/>
      <c r="R520" s="4"/>
      <c r="S520" s="4"/>
      <c r="T520" s="4"/>
      <c r="U520" s="4"/>
      <c r="V520" s="4"/>
      <c r="W520" s="4">
        <v>585.05999999999995</v>
      </c>
      <c r="X520" s="4">
        <v>1</v>
      </c>
      <c r="Y520" s="4">
        <v>585.05999999999995</v>
      </c>
      <c r="Z520" s="4"/>
      <c r="AA520" s="4"/>
      <c r="AB520" s="4"/>
    </row>
    <row r="521" spans="1:28" x14ac:dyDescent="0.2">
      <c r="A521" s="4">
        <v>50</v>
      </c>
      <c r="B521" s="4">
        <v>0</v>
      </c>
      <c r="C521" s="4">
        <v>0</v>
      </c>
      <c r="D521" s="4">
        <v>1</v>
      </c>
      <c r="E521" s="4">
        <v>216</v>
      </c>
      <c r="F521" s="4">
        <f>ROUND(Source!AP512,O521)</f>
        <v>0</v>
      </c>
      <c r="G521" s="4" t="s">
        <v>83</v>
      </c>
      <c r="H521" s="4" t="s">
        <v>84</v>
      </c>
      <c r="I521" s="4"/>
      <c r="J521" s="4"/>
      <c r="K521" s="4">
        <v>216</v>
      </c>
      <c r="L521" s="4">
        <v>8</v>
      </c>
      <c r="M521" s="4">
        <v>3</v>
      </c>
      <c r="N521" s="4" t="s">
        <v>3</v>
      </c>
      <c r="O521" s="4">
        <v>2</v>
      </c>
      <c r="P521" s="4"/>
      <c r="Q521" s="4"/>
      <c r="R521" s="4"/>
      <c r="S521" s="4"/>
      <c r="T521" s="4"/>
      <c r="U521" s="4"/>
      <c r="V521" s="4"/>
      <c r="W521" s="4">
        <v>0</v>
      </c>
      <c r="X521" s="4">
        <v>1</v>
      </c>
      <c r="Y521" s="4">
        <v>0</v>
      </c>
      <c r="Z521" s="4"/>
      <c r="AA521" s="4"/>
      <c r="AB521" s="4"/>
    </row>
    <row r="522" spans="1:28" x14ac:dyDescent="0.2">
      <c r="A522" s="4">
        <v>50</v>
      </c>
      <c r="B522" s="4">
        <v>0</v>
      </c>
      <c r="C522" s="4">
        <v>0</v>
      </c>
      <c r="D522" s="4">
        <v>1</v>
      </c>
      <c r="E522" s="4">
        <v>223</v>
      </c>
      <c r="F522" s="4">
        <f>ROUND(Source!AQ512,O522)</f>
        <v>0</v>
      </c>
      <c r="G522" s="4" t="s">
        <v>85</v>
      </c>
      <c r="H522" s="4" t="s">
        <v>86</v>
      </c>
      <c r="I522" s="4"/>
      <c r="J522" s="4"/>
      <c r="K522" s="4">
        <v>223</v>
      </c>
      <c r="L522" s="4">
        <v>9</v>
      </c>
      <c r="M522" s="4">
        <v>3</v>
      </c>
      <c r="N522" s="4" t="s">
        <v>3</v>
      </c>
      <c r="O522" s="4">
        <v>2</v>
      </c>
      <c r="P522" s="4"/>
      <c r="Q522" s="4"/>
      <c r="R522" s="4"/>
      <c r="S522" s="4"/>
      <c r="T522" s="4"/>
      <c r="U522" s="4"/>
      <c r="V522" s="4"/>
      <c r="W522" s="4">
        <v>0</v>
      </c>
      <c r="X522" s="4">
        <v>1</v>
      </c>
      <c r="Y522" s="4">
        <v>0</v>
      </c>
      <c r="Z522" s="4"/>
      <c r="AA522" s="4"/>
      <c r="AB522" s="4"/>
    </row>
    <row r="523" spans="1:28" x14ac:dyDescent="0.2">
      <c r="A523" s="4">
        <v>50</v>
      </c>
      <c r="B523" s="4">
        <v>0</v>
      </c>
      <c r="C523" s="4">
        <v>0</v>
      </c>
      <c r="D523" s="4">
        <v>1</v>
      </c>
      <c r="E523" s="4">
        <v>229</v>
      </c>
      <c r="F523" s="4">
        <f>ROUND(Source!AZ512,O523)</f>
        <v>0</v>
      </c>
      <c r="G523" s="4" t="s">
        <v>87</v>
      </c>
      <c r="H523" s="4" t="s">
        <v>88</v>
      </c>
      <c r="I523" s="4"/>
      <c r="J523" s="4"/>
      <c r="K523" s="4">
        <v>229</v>
      </c>
      <c r="L523" s="4">
        <v>10</v>
      </c>
      <c r="M523" s="4">
        <v>3</v>
      </c>
      <c r="N523" s="4" t="s">
        <v>3</v>
      </c>
      <c r="O523" s="4">
        <v>2</v>
      </c>
      <c r="P523" s="4"/>
      <c r="Q523" s="4"/>
      <c r="R523" s="4"/>
      <c r="S523" s="4"/>
      <c r="T523" s="4"/>
      <c r="U523" s="4"/>
      <c r="V523" s="4"/>
      <c r="W523" s="4">
        <v>0</v>
      </c>
      <c r="X523" s="4">
        <v>1</v>
      </c>
      <c r="Y523" s="4">
        <v>0</v>
      </c>
      <c r="Z523" s="4"/>
      <c r="AA523" s="4"/>
      <c r="AB523" s="4"/>
    </row>
    <row r="524" spans="1:28" x14ac:dyDescent="0.2">
      <c r="A524" s="4">
        <v>50</v>
      </c>
      <c r="B524" s="4">
        <v>0</v>
      </c>
      <c r="C524" s="4">
        <v>0</v>
      </c>
      <c r="D524" s="4">
        <v>1</v>
      </c>
      <c r="E524" s="4">
        <v>203</v>
      </c>
      <c r="F524" s="4">
        <f>ROUND(Source!Q512,O524)</f>
        <v>0</v>
      </c>
      <c r="G524" s="4" t="s">
        <v>89</v>
      </c>
      <c r="H524" s="4" t="s">
        <v>90</v>
      </c>
      <c r="I524" s="4"/>
      <c r="J524" s="4"/>
      <c r="K524" s="4">
        <v>203</v>
      </c>
      <c r="L524" s="4">
        <v>11</v>
      </c>
      <c r="M524" s="4">
        <v>3</v>
      </c>
      <c r="N524" s="4" t="s">
        <v>3</v>
      </c>
      <c r="O524" s="4">
        <v>2</v>
      </c>
      <c r="P524" s="4"/>
      <c r="Q524" s="4"/>
      <c r="R524" s="4"/>
      <c r="S524" s="4"/>
      <c r="T524" s="4"/>
      <c r="U524" s="4"/>
      <c r="V524" s="4"/>
      <c r="W524" s="4">
        <v>0</v>
      </c>
      <c r="X524" s="4">
        <v>1</v>
      </c>
      <c r="Y524" s="4">
        <v>0</v>
      </c>
      <c r="Z524" s="4"/>
      <c r="AA524" s="4"/>
      <c r="AB524" s="4"/>
    </row>
    <row r="525" spans="1:28" x14ac:dyDescent="0.2">
      <c r="A525" s="4">
        <v>50</v>
      </c>
      <c r="B525" s="4">
        <v>0</v>
      </c>
      <c r="C525" s="4">
        <v>0</v>
      </c>
      <c r="D525" s="4">
        <v>1</v>
      </c>
      <c r="E525" s="4">
        <v>231</v>
      </c>
      <c r="F525" s="4">
        <f>ROUND(Source!BB512,O525)</f>
        <v>0</v>
      </c>
      <c r="G525" s="4" t="s">
        <v>91</v>
      </c>
      <c r="H525" s="4" t="s">
        <v>92</v>
      </c>
      <c r="I525" s="4"/>
      <c r="J525" s="4"/>
      <c r="K525" s="4">
        <v>231</v>
      </c>
      <c r="L525" s="4">
        <v>12</v>
      </c>
      <c r="M525" s="4">
        <v>3</v>
      </c>
      <c r="N525" s="4" t="s">
        <v>3</v>
      </c>
      <c r="O525" s="4">
        <v>2</v>
      </c>
      <c r="P525" s="4"/>
      <c r="Q525" s="4"/>
      <c r="R525" s="4"/>
      <c r="S525" s="4"/>
      <c r="T525" s="4"/>
      <c r="U525" s="4"/>
      <c r="V525" s="4"/>
      <c r="W525" s="4">
        <v>0</v>
      </c>
      <c r="X525" s="4">
        <v>1</v>
      </c>
      <c r="Y525" s="4">
        <v>0</v>
      </c>
      <c r="Z525" s="4"/>
      <c r="AA525" s="4"/>
      <c r="AB525" s="4"/>
    </row>
    <row r="526" spans="1:28" x14ac:dyDescent="0.2">
      <c r="A526" s="4">
        <v>50</v>
      </c>
      <c r="B526" s="4">
        <v>0</v>
      </c>
      <c r="C526" s="4">
        <v>0</v>
      </c>
      <c r="D526" s="4">
        <v>1</v>
      </c>
      <c r="E526" s="4">
        <v>204</v>
      </c>
      <c r="F526" s="4">
        <f>ROUND(Source!R512,O526)</f>
        <v>0</v>
      </c>
      <c r="G526" s="4" t="s">
        <v>93</v>
      </c>
      <c r="H526" s="4" t="s">
        <v>94</v>
      </c>
      <c r="I526" s="4"/>
      <c r="J526" s="4"/>
      <c r="K526" s="4">
        <v>204</v>
      </c>
      <c r="L526" s="4">
        <v>13</v>
      </c>
      <c r="M526" s="4">
        <v>3</v>
      </c>
      <c r="N526" s="4" t="s">
        <v>3</v>
      </c>
      <c r="O526" s="4">
        <v>2</v>
      </c>
      <c r="P526" s="4"/>
      <c r="Q526" s="4"/>
      <c r="R526" s="4"/>
      <c r="S526" s="4"/>
      <c r="T526" s="4"/>
      <c r="U526" s="4"/>
      <c r="V526" s="4"/>
      <c r="W526" s="4">
        <v>0</v>
      </c>
      <c r="X526" s="4">
        <v>1</v>
      </c>
      <c r="Y526" s="4">
        <v>0</v>
      </c>
      <c r="Z526" s="4"/>
      <c r="AA526" s="4"/>
      <c r="AB526" s="4"/>
    </row>
    <row r="527" spans="1:28" x14ac:dyDescent="0.2">
      <c r="A527" s="4">
        <v>50</v>
      </c>
      <c r="B527" s="4">
        <v>0</v>
      </c>
      <c r="C527" s="4">
        <v>0</v>
      </c>
      <c r="D527" s="4">
        <v>1</v>
      </c>
      <c r="E527" s="4">
        <v>205</v>
      </c>
      <c r="F527" s="4">
        <f>ROUND(Source!S512,O527)</f>
        <v>94689.71</v>
      </c>
      <c r="G527" s="4" t="s">
        <v>95</v>
      </c>
      <c r="H527" s="4" t="s">
        <v>96</v>
      </c>
      <c r="I527" s="4"/>
      <c r="J527" s="4"/>
      <c r="K527" s="4">
        <v>205</v>
      </c>
      <c r="L527" s="4">
        <v>14</v>
      </c>
      <c r="M527" s="4">
        <v>3</v>
      </c>
      <c r="N527" s="4" t="s">
        <v>3</v>
      </c>
      <c r="O527" s="4">
        <v>2</v>
      </c>
      <c r="P527" s="4"/>
      <c r="Q527" s="4"/>
      <c r="R527" s="4"/>
      <c r="S527" s="4"/>
      <c r="T527" s="4"/>
      <c r="U527" s="4"/>
      <c r="V527" s="4"/>
      <c r="W527" s="4">
        <v>65050.19</v>
      </c>
      <c r="X527" s="4">
        <v>1</v>
      </c>
      <c r="Y527" s="4">
        <v>65050.19</v>
      </c>
      <c r="Z527" s="4"/>
      <c r="AA527" s="4"/>
      <c r="AB527" s="4"/>
    </row>
    <row r="528" spans="1:28" x14ac:dyDescent="0.2">
      <c r="A528" s="4">
        <v>50</v>
      </c>
      <c r="B528" s="4">
        <v>0</v>
      </c>
      <c r="C528" s="4">
        <v>0</v>
      </c>
      <c r="D528" s="4">
        <v>1</v>
      </c>
      <c r="E528" s="4">
        <v>232</v>
      </c>
      <c r="F528" s="4">
        <f>ROUND(Source!BC512,O528)</f>
        <v>0</v>
      </c>
      <c r="G528" s="4" t="s">
        <v>97</v>
      </c>
      <c r="H528" s="4" t="s">
        <v>98</v>
      </c>
      <c r="I528" s="4"/>
      <c r="J528" s="4"/>
      <c r="K528" s="4">
        <v>232</v>
      </c>
      <c r="L528" s="4">
        <v>15</v>
      </c>
      <c r="M528" s="4">
        <v>3</v>
      </c>
      <c r="N528" s="4" t="s">
        <v>3</v>
      </c>
      <c r="O528" s="4">
        <v>2</v>
      </c>
      <c r="P528" s="4"/>
      <c r="Q528" s="4"/>
      <c r="R528" s="4"/>
      <c r="S528" s="4"/>
      <c r="T528" s="4"/>
      <c r="U528" s="4"/>
      <c r="V528" s="4"/>
      <c r="W528" s="4">
        <v>0</v>
      </c>
      <c r="X528" s="4">
        <v>1</v>
      </c>
      <c r="Y528" s="4">
        <v>0</v>
      </c>
      <c r="Z528" s="4"/>
      <c r="AA528" s="4"/>
      <c r="AB528" s="4"/>
    </row>
    <row r="529" spans="1:206" x14ac:dyDescent="0.2">
      <c r="A529" s="4">
        <v>50</v>
      </c>
      <c r="B529" s="4">
        <v>0</v>
      </c>
      <c r="C529" s="4">
        <v>0</v>
      </c>
      <c r="D529" s="4">
        <v>1</v>
      </c>
      <c r="E529" s="4">
        <v>214</v>
      </c>
      <c r="F529" s="4">
        <f>ROUND(Source!AS512,O529)</f>
        <v>0</v>
      </c>
      <c r="G529" s="4" t="s">
        <v>99</v>
      </c>
      <c r="H529" s="4" t="s">
        <v>100</v>
      </c>
      <c r="I529" s="4"/>
      <c r="J529" s="4"/>
      <c r="K529" s="4">
        <v>214</v>
      </c>
      <c r="L529" s="4">
        <v>16</v>
      </c>
      <c r="M529" s="4">
        <v>3</v>
      </c>
      <c r="N529" s="4" t="s">
        <v>3</v>
      </c>
      <c r="O529" s="4">
        <v>2</v>
      </c>
      <c r="P529" s="4"/>
      <c r="Q529" s="4"/>
      <c r="R529" s="4"/>
      <c r="S529" s="4"/>
      <c r="T529" s="4"/>
      <c r="U529" s="4"/>
      <c r="V529" s="4"/>
      <c r="W529" s="4">
        <v>0</v>
      </c>
      <c r="X529" s="4">
        <v>1</v>
      </c>
      <c r="Y529" s="4">
        <v>0</v>
      </c>
      <c r="Z529" s="4"/>
      <c r="AA529" s="4"/>
      <c r="AB529" s="4"/>
    </row>
    <row r="530" spans="1:206" x14ac:dyDescent="0.2">
      <c r="A530" s="4">
        <v>50</v>
      </c>
      <c r="B530" s="4">
        <v>0</v>
      </c>
      <c r="C530" s="4">
        <v>0</v>
      </c>
      <c r="D530" s="4">
        <v>1</v>
      </c>
      <c r="E530" s="4">
        <v>215</v>
      </c>
      <c r="F530" s="4">
        <f>ROUND(Source!AT512,O530)</f>
        <v>0</v>
      </c>
      <c r="G530" s="4" t="s">
        <v>101</v>
      </c>
      <c r="H530" s="4" t="s">
        <v>102</v>
      </c>
      <c r="I530" s="4"/>
      <c r="J530" s="4"/>
      <c r="K530" s="4">
        <v>215</v>
      </c>
      <c r="L530" s="4">
        <v>17</v>
      </c>
      <c r="M530" s="4">
        <v>3</v>
      </c>
      <c r="N530" s="4" t="s">
        <v>3</v>
      </c>
      <c r="O530" s="4">
        <v>2</v>
      </c>
      <c r="P530" s="4"/>
      <c r="Q530" s="4"/>
      <c r="R530" s="4"/>
      <c r="S530" s="4"/>
      <c r="T530" s="4"/>
      <c r="U530" s="4"/>
      <c r="V530" s="4"/>
      <c r="W530" s="4">
        <v>0</v>
      </c>
      <c r="X530" s="4">
        <v>1</v>
      </c>
      <c r="Y530" s="4">
        <v>0</v>
      </c>
      <c r="Z530" s="4"/>
      <c r="AA530" s="4"/>
      <c r="AB530" s="4"/>
    </row>
    <row r="531" spans="1:206" x14ac:dyDescent="0.2">
      <c r="A531" s="4">
        <v>50</v>
      </c>
      <c r="B531" s="4">
        <v>0</v>
      </c>
      <c r="C531" s="4">
        <v>0</v>
      </c>
      <c r="D531" s="4">
        <v>1</v>
      </c>
      <c r="E531" s="4">
        <v>217</v>
      </c>
      <c r="F531" s="4">
        <f>ROUND(Source!AU512,O531)</f>
        <v>171437.63</v>
      </c>
      <c r="G531" s="4" t="s">
        <v>103</v>
      </c>
      <c r="H531" s="4" t="s">
        <v>104</v>
      </c>
      <c r="I531" s="4"/>
      <c r="J531" s="4"/>
      <c r="K531" s="4">
        <v>217</v>
      </c>
      <c r="L531" s="4">
        <v>18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>
        <v>117675.44</v>
      </c>
      <c r="X531" s="4">
        <v>1</v>
      </c>
      <c r="Y531" s="4">
        <v>117675.44</v>
      </c>
      <c r="Z531" s="4"/>
      <c r="AA531" s="4"/>
      <c r="AB531" s="4"/>
    </row>
    <row r="532" spans="1:206" x14ac:dyDescent="0.2">
      <c r="A532" s="4">
        <v>50</v>
      </c>
      <c r="B532" s="4">
        <v>0</v>
      </c>
      <c r="C532" s="4">
        <v>0</v>
      </c>
      <c r="D532" s="4">
        <v>1</v>
      </c>
      <c r="E532" s="4">
        <v>230</v>
      </c>
      <c r="F532" s="4">
        <f>ROUND(Source!BA512,O532)</f>
        <v>0</v>
      </c>
      <c r="G532" s="4" t="s">
        <v>105</v>
      </c>
      <c r="H532" s="4" t="s">
        <v>106</v>
      </c>
      <c r="I532" s="4"/>
      <c r="J532" s="4"/>
      <c r="K532" s="4">
        <v>230</v>
      </c>
      <c r="L532" s="4">
        <v>19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>
        <v>0</v>
      </c>
      <c r="X532" s="4">
        <v>1</v>
      </c>
      <c r="Y532" s="4">
        <v>0</v>
      </c>
      <c r="Z532" s="4"/>
      <c r="AA532" s="4"/>
      <c r="AB532" s="4"/>
    </row>
    <row r="533" spans="1:206" x14ac:dyDescent="0.2">
      <c r="A533" s="4">
        <v>50</v>
      </c>
      <c r="B533" s="4">
        <v>0</v>
      </c>
      <c r="C533" s="4">
        <v>0</v>
      </c>
      <c r="D533" s="4">
        <v>1</v>
      </c>
      <c r="E533" s="4">
        <v>206</v>
      </c>
      <c r="F533" s="4">
        <f>ROUND(Source!T512,O533)</f>
        <v>0</v>
      </c>
      <c r="G533" s="4" t="s">
        <v>107</v>
      </c>
      <c r="H533" s="4" t="s">
        <v>108</v>
      </c>
      <c r="I533" s="4"/>
      <c r="J533" s="4"/>
      <c r="K533" s="4">
        <v>206</v>
      </c>
      <c r="L533" s="4">
        <v>20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0</v>
      </c>
      <c r="X533" s="4">
        <v>1</v>
      </c>
      <c r="Y533" s="4">
        <v>0</v>
      </c>
      <c r="Z533" s="4"/>
      <c r="AA533" s="4"/>
      <c r="AB533" s="4"/>
    </row>
    <row r="534" spans="1:206" x14ac:dyDescent="0.2">
      <c r="A534" s="4">
        <v>50</v>
      </c>
      <c r="B534" s="4">
        <v>0</v>
      </c>
      <c r="C534" s="4">
        <v>0</v>
      </c>
      <c r="D534" s="4">
        <v>1</v>
      </c>
      <c r="E534" s="4">
        <v>207</v>
      </c>
      <c r="F534" s="4">
        <f>Source!U512</f>
        <v>156.38</v>
      </c>
      <c r="G534" s="4" t="s">
        <v>109</v>
      </c>
      <c r="H534" s="4" t="s">
        <v>110</v>
      </c>
      <c r="I534" s="4"/>
      <c r="J534" s="4"/>
      <c r="K534" s="4">
        <v>207</v>
      </c>
      <c r="L534" s="4">
        <v>21</v>
      </c>
      <c r="M534" s="4">
        <v>3</v>
      </c>
      <c r="N534" s="4" t="s">
        <v>3</v>
      </c>
      <c r="O534" s="4">
        <v>-1</v>
      </c>
      <c r="P534" s="4"/>
      <c r="Q534" s="4"/>
      <c r="R534" s="4"/>
      <c r="S534" s="4"/>
      <c r="T534" s="4"/>
      <c r="U534" s="4"/>
      <c r="V534" s="4"/>
      <c r="W534" s="4">
        <v>108.38000000000002</v>
      </c>
      <c r="X534" s="4">
        <v>1</v>
      </c>
      <c r="Y534" s="4">
        <v>108.38000000000002</v>
      </c>
      <c r="Z534" s="4"/>
      <c r="AA534" s="4"/>
      <c r="AB534" s="4"/>
    </row>
    <row r="535" spans="1:206" x14ac:dyDescent="0.2">
      <c r="A535" s="4">
        <v>50</v>
      </c>
      <c r="B535" s="4">
        <v>0</v>
      </c>
      <c r="C535" s="4">
        <v>0</v>
      </c>
      <c r="D535" s="4">
        <v>1</v>
      </c>
      <c r="E535" s="4">
        <v>208</v>
      </c>
      <c r="F535" s="4">
        <f>Source!V512</f>
        <v>0</v>
      </c>
      <c r="G535" s="4" t="s">
        <v>111</v>
      </c>
      <c r="H535" s="4" t="s">
        <v>112</v>
      </c>
      <c r="I535" s="4"/>
      <c r="J535" s="4"/>
      <c r="K535" s="4">
        <v>208</v>
      </c>
      <c r="L535" s="4">
        <v>22</v>
      </c>
      <c r="M535" s="4">
        <v>3</v>
      </c>
      <c r="N535" s="4" t="s">
        <v>3</v>
      </c>
      <c r="O535" s="4">
        <v>-1</v>
      </c>
      <c r="P535" s="4"/>
      <c r="Q535" s="4"/>
      <c r="R535" s="4"/>
      <c r="S535" s="4"/>
      <c r="T535" s="4"/>
      <c r="U535" s="4"/>
      <c r="V535" s="4"/>
      <c r="W535" s="4">
        <v>0</v>
      </c>
      <c r="X535" s="4">
        <v>1</v>
      </c>
      <c r="Y535" s="4">
        <v>0</v>
      </c>
      <c r="Z535" s="4"/>
      <c r="AA535" s="4"/>
      <c r="AB535" s="4"/>
    </row>
    <row r="536" spans="1:206" x14ac:dyDescent="0.2">
      <c r="A536" s="4">
        <v>50</v>
      </c>
      <c r="B536" s="4">
        <v>0</v>
      </c>
      <c r="C536" s="4">
        <v>0</v>
      </c>
      <c r="D536" s="4">
        <v>1</v>
      </c>
      <c r="E536" s="4">
        <v>209</v>
      </c>
      <c r="F536" s="4">
        <f>ROUND(Source!W512,O536)</f>
        <v>0</v>
      </c>
      <c r="G536" s="4" t="s">
        <v>113</v>
      </c>
      <c r="H536" s="4" t="s">
        <v>114</v>
      </c>
      <c r="I536" s="4"/>
      <c r="J536" s="4"/>
      <c r="K536" s="4">
        <v>209</v>
      </c>
      <c r="L536" s="4">
        <v>23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0</v>
      </c>
      <c r="X536" s="4">
        <v>1</v>
      </c>
      <c r="Y536" s="4">
        <v>0</v>
      </c>
      <c r="Z536" s="4"/>
      <c r="AA536" s="4"/>
      <c r="AB536" s="4"/>
    </row>
    <row r="537" spans="1:206" x14ac:dyDescent="0.2">
      <c r="A537" s="4">
        <v>50</v>
      </c>
      <c r="B537" s="4">
        <v>0</v>
      </c>
      <c r="C537" s="4">
        <v>0</v>
      </c>
      <c r="D537" s="4">
        <v>1</v>
      </c>
      <c r="E537" s="4">
        <v>233</v>
      </c>
      <c r="F537" s="4">
        <f>ROUND(Source!BD512,O537)</f>
        <v>0</v>
      </c>
      <c r="G537" s="4" t="s">
        <v>115</v>
      </c>
      <c r="H537" s="4" t="s">
        <v>116</v>
      </c>
      <c r="I537" s="4"/>
      <c r="J537" s="4"/>
      <c r="K537" s="4">
        <v>233</v>
      </c>
      <c r="L537" s="4">
        <v>24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0</v>
      </c>
      <c r="X537" s="4">
        <v>1</v>
      </c>
      <c r="Y537" s="4">
        <v>0</v>
      </c>
      <c r="Z537" s="4"/>
      <c r="AA537" s="4"/>
      <c r="AB537" s="4"/>
    </row>
    <row r="538" spans="1:206" x14ac:dyDescent="0.2">
      <c r="A538" s="4">
        <v>50</v>
      </c>
      <c r="B538" s="4">
        <v>0</v>
      </c>
      <c r="C538" s="4">
        <v>0</v>
      </c>
      <c r="D538" s="4">
        <v>1</v>
      </c>
      <c r="E538" s="4">
        <v>210</v>
      </c>
      <c r="F538" s="4">
        <f>ROUND(Source!X512,O538)</f>
        <v>66282.81</v>
      </c>
      <c r="G538" s="4" t="s">
        <v>117</v>
      </c>
      <c r="H538" s="4" t="s">
        <v>118</v>
      </c>
      <c r="I538" s="4"/>
      <c r="J538" s="4"/>
      <c r="K538" s="4">
        <v>210</v>
      </c>
      <c r="L538" s="4">
        <v>25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45535.15</v>
      </c>
      <c r="X538" s="4">
        <v>1</v>
      </c>
      <c r="Y538" s="4">
        <v>45535.15</v>
      </c>
      <c r="Z538" s="4"/>
      <c r="AA538" s="4"/>
      <c r="AB538" s="4"/>
    </row>
    <row r="539" spans="1:206" x14ac:dyDescent="0.2">
      <c r="A539" s="4">
        <v>50</v>
      </c>
      <c r="B539" s="4">
        <v>0</v>
      </c>
      <c r="C539" s="4">
        <v>0</v>
      </c>
      <c r="D539" s="4">
        <v>1</v>
      </c>
      <c r="E539" s="4">
        <v>211</v>
      </c>
      <c r="F539" s="4">
        <f>ROUND(Source!Y512,O539)</f>
        <v>9468.99</v>
      </c>
      <c r="G539" s="4" t="s">
        <v>119</v>
      </c>
      <c r="H539" s="4" t="s">
        <v>120</v>
      </c>
      <c r="I539" s="4"/>
      <c r="J539" s="4"/>
      <c r="K539" s="4">
        <v>211</v>
      </c>
      <c r="L539" s="4">
        <v>26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6505.04</v>
      </c>
      <c r="X539" s="4">
        <v>1</v>
      </c>
      <c r="Y539" s="4">
        <v>6505.04</v>
      </c>
      <c r="Z539" s="4"/>
      <c r="AA539" s="4"/>
      <c r="AB539" s="4"/>
    </row>
    <row r="540" spans="1:206" x14ac:dyDescent="0.2">
      <c r="A540" s="4">
        <v>50</v>
      </c>
      <c r="B540" s="4">
        <v>0</v>
      </c>
      <c r="C540" s="4">
        <v>0</v>
      </c>
      <c r="D540" s="4">
        <v>1</v>
      </c>
      <c r="E540" s="4">
        <v>224</v>
      </c>
      <c r="F540" s="4">
        <f>ROUND(Source!AR512,O540)</f>
        <v>171437.63</v>
      </c>
      <c r="G540" s="4" t="s">
        <v>121</v>
      </c>
      <c r="H540" s="4" t="s">
        <v>122</v>
      </c>
      <c r="I540" s="4"/>
      <c r="J540" s="4"/>
      <c r="K540" s="4">
        <v>224</v>
      </c>
      <c r="L540" s="4">
        <v>27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117675.44</v>
      </c>
      <c r="X540" s="4">
        <v>1</v>
      </c>
      <c r="Y540" s="4">
        <v>117675.44</v>
      </c>
      <c r="Z540" s="4"/>
      <c r="AA540" s="4"/>
      <c r="AB540" s="4"/>
    </row>
    <row r="542" spans="1:206" x14ac:dyDescent="0.2">
      <c r="A542" s="1">
        <v>4</v>
      </c>
      <c r="B542" s="1">
        <v>1</v>
      </c>
      <c r="C542" s="1"/>
      <c r="D542" s="1">
        <f>ROW(A549)</f>
        <v>549</v>
      </c>
      <c r="E542" s="1"/>
      <c r="F542" s="1" t="s">
        <v>11</v>
      </c>
      <c r="G542" s="1" t="s">
        <v>309</v>
      </c>
      <c r="H542" s="1" t="s">
        <v>3</v>
      </c>
      <c r="I542" s="1">
        <v>0</v>
      </c>
      <c r="J542" s="1"/>
      <c r="K542" s="1">
        <v>0</v>
      </c>
      <c r="L542" s="1"/>
      <c r="M542" s="1" t="s">
        <v>3</v>
      </c>
      <c r="N542" s="1"/>
      <c r="O542" s="1"/>
      <c r="P542" s="1"/>
      <c r="Q542" s="1"/>
      <c r="R542" s="1"/>
      <c r="S542" s="1">
        <v>0</v>
      </c>
      <c r="T542" s="1"/>
      <c r="U542" s="1" t="s">
        <v>3</v>
      </c>
      <c r="V542" s="1">
        <v>0</v>
      </c>
      <c r="W542" s="1"/>
      <c r="X542" s="1"/>
      <c r="Y542" s="1"/>
      <c r="Z542" s="1"/>
      <c r="AA542" s="1"/>
      <c r="AB542" s="1" t="s">
        <v>3</v>
      </c>
      <c r="AC542" s="1" t="s">
        <v>3</v>
      </c>
      <c r="AD542" s="1" t="s">
        <v>3</v>
      </c>
      <c r="AE542" s="1" t="s">
        <v>3</v>
      </c>
      <c r="AF542" s="1" t="s">
        <v>3</v>
      </c>
      <c r="AG542" s="1" t="s">
        <v>3</v>
      </c>
      <c r="AH542" s="1"/>
      <c r="AI542" s="1"/>
      <c r="AJ542" s="1"/>
      <c r="AK542" s="1"/>
      <c r="AL542" s="1"/>
      <c r="AM542" s="1"/>
      <c r="AN542" s="1"/>
      <c r="AO542" s="1"/>
      <c r="AP542" s="1" t="s">
        <v>3</v>
      </c>
      <c r="AQ542" s="1" t="s">
        <v>3</v>
      </c>
      <c r="AR542" s="1" t="s">
        <v>3</v>
      </c>
      <c r="AS542" s="1"/>
      <c r="AT542" s="1"/>
      <c r="AU542" s="1"/>
      <c r="AV542" s="1"/>
      <c r="AW542" s="1"/>
      <c r="AX542" s="1"/>
      <c r="AY542" s="1"/>
      <c r="AZ542" s="1" t="s">
        <v>3</v>
      </c>
      <c r="BA542" s="1"/>
      <c r="BB542" s="1" t="s">
        <v>3</v>
      </c>
      <c r="BC542" s="1" t="s">
        <v>3</v>
      </c>
      <c r="BD542" s="1" t="s">
        <v>3</v>
      </c>
      <c r="BE542" s="1" t="s">
        <v>3</v>
      </c>
      <c r="BF542" s="1" t="s">
        <v>3</v>
      </c>
      <c r="BG542" s="1" t="s">
        <v>3</v>
      </c>
      <c r="BH542" s="1" t="s">
        <v>3</v>
      </c>
      <c r="BI542" s="1" t="s">
        <v>3</v>
      </c>
      <c r="BJ542" s="1" t="s">
        <v>3</v>
      </c>
      <c r="BK542" s="1" t="s">
        <v>3</v>
      </c>
      <c r="BL542" s="1" t="s">
        <v>3</v>
      </c>
      <c r="BM542" s="1" t="s">
        <v>3</v>
      </c>
      <c r="BN542" s="1" t="s">
        <v>3</v>
      </c>
      <c r="BO542" s="1" t="s">
        <v>3</v>
      </c>
      <c r="BP542" s="1" t="s">
        <v>3</v>
      </c>
      <c r="BQ542" s="1"/>
      <c r="BR542" s="1"/>
      <c r="BS542" s="1"/>
      <c r="BT542" s="1"/>
      <c r="BU542" s="1"/>
      <c r="BV542" s="1"/>
      <c r="BW542" s="1"/>
      <c r="BX542" s="1">
        <v>0</v>
      </c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>
        <v>0</v>
      </c>
    </row>
    <row r="544" spans="1:206" x14ac:dyDescent="0.2">
      <c r="A544" s="2">
        <v>52</v>
      </c>
      <c r="B544" s="2">
        <f t="shared" ref="B544:G544" si="288">B549</f>
        <v>1</v>
      </c>
      <c r="C544" s="2">
        <f t="shared" si="288"/>
        <v>4</v>
      </c>
      <c r="D544" s="2">
        <f t="shared" si="288"/>
        <v>542</v>
      </c>
      <c r="E544" s="2">
        <f t="shared" si="288"/>
        <v>0</v>
      </c>
      <c r="F544" s="2" t="str">
        <f t="shared" si="288"/>
        <v>Новый раздел</v>
      </c>
      <c r="G544" s="2" t="str">
        <f t="shared" si="288"/>
        <v>5. Автоматизация и диспетчеризация</v>
      </c>
      <c r="H544" s="2"/>
      <c r="I544" s="2"/>
      <c r="J544" s="2"/>
      <c r="K544" s="2"/>
      <c r="L544" s="2"/>
      <c r="M544" s="2"/>
      <c r="N544" s="2"/>
      <c r="O544" s="2">
        <f t="shared" ref="O544:AT544" si="289">O549</f>
        <v>0</v>
      </c>
      <c r="P544" s="2">
        <f t="shared" si="289"/>
        <v>0</v>
      </c>
      <c r="Q544" s="2">
        <f t="shared" si="289"/>
        <v>0</v>
      </c>
      <c r="R544" s="2">
        <f t="shared" si="289"/>
        <v>0</v>
      </c>
      <c r="S544" s="2">
        <f t="shared" si="289"/>
        <v>0</v>
      </c>
      <c r="T544" s="2">
        <f t="shared" si="289"/>
        <v>0</v>
      </c>
      <c r="U544" s="2">
        <f t="shared" si="289"/>
        <v>0</v>
      </c>
      <c r="V544" s="2">
        <f t="shared" si="289"/>
        <v>0</v>
      </c>
      <c r="W544" s="2">
        <f t="shared" si="289"/>
        <v>0</v>
      </c>
      <c r="X544" s="2">
        <f t="shared" si="289"/>
        <v>0</v>
      </c>
      <c r="Y544" s="2">
        <f t="shared" si="289"/>
        <v>0</v>
      </c>
      <c r="Z544" s="2">
        <f t="shared" si="289"/>
        <v>0</v>
      </c>
      <c r="AA544" s="2">
        <f t="shared" si="289"/>
        <v>0</v>
      </c>
      <c r="AB544" s="2">
        <f t="shared" si="289"/>
        <v>0</v>
      </c>
      <c r="AC544" s="2">
        <f t="shared" si="289"/>
        <v>0</v>
      </c>
      <c r="AD544" s="2">
        <f t="shared" si="289"/>
        <v>0</v>
      </c>
      <c r="AE544" s="2">
        <f t="shared" si="289"/>
        <v>0</v>
      </c>
      <c r="AF544" s="2">
        <f t="shared" si="289"/>
        <v>0</v>
      </c>
      <c r="AG544" s="2">
        <f t="shared" si="289"/>
        <v>0</v>
      </c>
      <c r="AH544" s="2">
        <f t="shared" si="289"/>
        <v>0</v>
      </c>
      <c r="AI544" s="2">
        <f t="shared" si="289"/>
        <v>0</v>
      </c>
      <c r="AJ544" s="2">
        <f t="shared" si="289"/>
        <v>0</v>
      </c>
      <c r="AK544" s="2">
        <f t="shared" si="289"/>
        <v>0</v>
      </c>
      <c r="AL544" s="2">
        <f t="shared" si="289"/>
        <v>0</v>
      </c>
      <c r="AM544" s="2">
        <f t="shared" si="289"/>
        <v>0</v>
      </c>
      <c r="AN544" s="2">
        <f t="shared" si="289"/>
        <v>0</v>
      </c>
      <c r="AO544" s="2">
        <f t="shared" si="289"/>
        <v>0</v>
      </c>
      <c r="AP544" s="2">
        <f t="shared" si="289"/>
        <v>0</v>
      </c>
      <c r="AQ544" s="2">
        <f t="shared" si="289"/>
        <v>0</v>
      </c>
      <c r="AR544" s="2">
        <f t="shared" si="289"/>
        <v>0</v>
      </c>
      <c r="AS544" s="2">
        <f t="shared" si="289"/>
        <v>0</v>
      </c>
      <c r="AT544" s="2">
        <f t="shared" si="289"/>
        <v>0</v>
      </c>
      <c r="AU544" s="2">
        <f t="shared" ref="AU544:BZ544" si="290">AU549</f>
        <v>0</v>
      </c>
      <c r="AV544" s="2">
        <f t="shared" si="290"/>
        <v>0</v>
      </c>
      <c r="AW544" s="2">
        <f t="shared" si="290"/>
        <v>0</v>
      </c>
      <c r="AX544" s="2">
        <f t="shared" si="290"/>
        <v>0</v>
      </c>
      <c r="AY544" s="2">
        <f t="shared" si="290"/>
        <v>0</v>
      </c>
      <c r="AZ544" s="2">
        <f t="shared" si="290"/>
        <v>0</v>
      </c>
      <c r="BA544" s="2">
        <f t="shared" si="290"/>
        <v>0</v>
      </c>
      <c r="BB544" s="2">
        <f t="shared" si="290"/>
        <v>0</v>
      </c>
      <c r="BC544" s="2">
        <f t="shared" si="290"/>
        <v>0</v>
      </c>
      <c r="BD544" s="2">
        <f t="shared" si="290"/>
        <v>0</v>
      </c>
      <c r="BE544" s="2">
        <f t="shared" si="290"/>
        <v>0</v>
      </c>
      <c r="BF544" s="2">
        <f t="shared" si="290"/>
        <v>0</v>
      </c>
      <c r="BG544" s="2">
        <f t="shared" si="290"/>
        <v>0</v>
      </c>
      <c r="BH544" s="2">
        <f t="shared" si="290"/>
        <v>0</v>
      </c>
      <c r="BI544" s="2">
        <f t="shared" si="290"/>
        <v>0</v>
      </c>
      <c r="BJ544" s="2">
        <f t="shared" si="290"/>
        <v>0</v>
      </c>
      <c r="BK544" s="2">
        <f t="shared" si="290"/>
        <v>0</v>
      </c>
      <c r="BL544" s="2">
        <f t="shared" si="290"/>
        <v>0</v>
      </c>
      <c r="BM544" s="2">
        <f t="shared" si="290"/>
        <v>0</v>
      </c>
      <c r="BN544" s="2">
        <f t="shared" si="290"/>
        <v>0</v>
      </c>
      <c r="BO544" s="2">
        <f t="shared" si="290"/>
        <v>0</v>
      </c>
      <c r="BP544" s="2">
        <f t="shared" si="290"/>
        <v>0</v>
      </c>
      <c r="BQ544" s="2">
        <f t="shared" si="290"/>
        <v>0</v>
      </c>
      <c r="BR544" s="2">
        <f t="shared" si="290"/>
        <v>0</v>
      </c>
      <c r="BS544" s="2">
        <f t="shared" si="290"/>
        <v>0</v>
      </c>
      <c r="BT544" s="2">
        <f t="shared" si="290"/>
        <v>0</v>
      </c>
      <c r="BU544" s="2">
        <f t="shared" si="290"/>
        <v>0</v>
      </c>
      <c r="BV544" s="2">
        <f t="shared" si="290"/>
        <v>0</v>
      </c>
      <c r="BW544" s="2">
        <f t="shared" si="290"/>
        <v>0</v>
      </c>
      <c r="BX544" s="2">
        <f t="shared" si="290"/>
        <v>0</v>
      </c>
      <c r="BY544" s="2">
        <f t="shared" si="290"/>
        <v>0</v>
      </c>
      <c r="BZ544" s="2">
        <f t="shared" si="290"/>
        <v>0</v>
      </c>
      <c r="CA544" s="2">
        <f t="shared" ref="CA544:DF544" si="291">CA549</f>
        <v>0</v>
      </c>
      <c r="CB544" s="2">
        <f t="shared" si="291"/>
        <v>0</v>
      </c>
      <c r="CC544" s="2">
        <f t="shared" si="291"/>
        <v>0</v>
      </c>
      <c r="CD544" s="2">
        <f t="shared" si="291"/>
        <v>0</v>
      </c>
      <c r="CE544" s="2">
        <f t="shared" si="291"/>
        <v>0</v>
      </c>
      <c r="CF544" s="2">
        <f t="shared" si="291"/>
        <v>0</v>
      </c>
      <c r="CG544" s="2">
        <f t="shared" si="291"/>
        <v>0</v>
      </c>
      <c r="CH544" s="2">
        <f t="shared" si="291"/>
        <v>0</v>
      </c>
      <c r="CI544" s="2">
        <f t="shared" si="291"/>
        <v>0</v>
      </c>
      <c r="CJ544" s="2">
        <f t="shared" si="291"/>
        <v>0</v>
      </c>
      <c r="CK544" s="2">
        <f t="shared" si="291"/>
        <v>0</v>
      </c>
      <c r="CL544" s="2">
        <f t="shared" si="291"/>
        <v>0</v>
      </c>
      <c r="CM544" s="2">
        <f t="shared" si="291"/>
        <v>0</v>
      </c>
      <c r="CN544" s="2">
        <f t="shared" si="291"/>
        <v>0</v>
      </c>
      <c r="CO544" s="2">
        <f t="shared" si="291"/>
        <v>0</v>
      </c>
      <c r="CP544" s="2">
        <f t="shared" si="291"/>
        <v>0</v>
      </c>
      <c r="CQ544" s="2">
        <f t="shared" si="291"/>
        <v>0</v>
      </c>
      <c r="CR544" s="2">
        <f t="shared" si="291"/>
        <v>0</v>
      </c>
      <c r="CS544" s="2">
        <f t="shared" si="291"/>
        <v>0</v>
      </c>
      <c r="CT544" s="2">
        <f t="shared" si="291"/>
        <v>0</v>
      </c>
      <c r="CU544" s="2">
        <f t="shared" si="291"/>
        <v>0</v>
      </c>
      <c r="CV544" s="2">
        <f t="shared" si="291"/>
        <v>0</v>
      </c>
      <c r="CW544" s="2">
        <f t="shared" si="291"/>
        <v>0</v>
      </c>
      <c r="CX544" s="2">
        <f t="shared" si="291"/>
        <v>0</v>
      </c>
      <c r="CY544" s="2">
        <f t="shared" si="291"/>
        <v>0</v>
      </c>
      <c r="CZ544" s="2">
        <f t="shared" si="291"/>
        <v>0</v>
      </c>
      <c r="DA544" s="2">
        <f t="shared" si="291"/>
        <v>0</v>
      </c>
      <c r="DB544" s="2">
        <f t="shared" si="291"/>
        <v>0</v>
      </c>
      <c r="DC544" s="2">
        <f t="shared" si="291"/>
        <v>0</v>
      </c>
      <c r="DD544" s="2">
        <f t="shared" si="291"/>
        <v>0</v>
      </c>
      <c r="DE544" s="2">
        <f t="shared" si="291"/>
        <v>0</v>
      </c>
      <c r="DF544" s="2">
        <f t="shared" si="291"/>
        <v>0</v>
      </c>
      <c r="DG544" s="3">
        <f t="shared" ref="DG544:EL544" si="292">DG549</f>
        <v>0</v>
      </c>
      <c r="DH544" s="3">
        <f t="shared" si="292"/>
        <v>0</v>
      </c>
      <c r="DI544" s="3">
        <f t="shared" si="292"/>
        <v>0</v>
      </c>
      <c r="DJ544" s="3">
        <f t="shared" si="292"/>
        <v>0</v>
      </c>
      <c r="DK544" s="3">
        <f t="shared" si="292"/>
        <v>0</v>
      </c>
      <c r="DL544" s="3">
        <f t="shared" si="292"/>
        <v>0</v>
      </c>
      <c r="DM544" s="3">
        <f t="shared" si="292"/>
        <v>0</v>
      </c>
      <c r="DN544" s="3">
        <f t="shared" si="292"/>
        <v>0</v>
      </c>
      <c r="DO544" s="3">
        <f t="shared" si="292"/>
        <v>0</v>
      </c>
      <c r="DP544" s="3">
        <f t="shared" si="292"/>
        <v>0</v>
      </c>
      <c r="DQ544" s="3">
        <f t="shared" si="292"/>
        <v>0</v>
      </c>
      <c r="DR544" s="3">
        <f t="shared" si="292"/>
        <v>0</v>
      </c>
      <c r="DS544" s="3">
        <f t="shared" si="292"/>
        <v>0</v>
      </c>
      <c r="DT544" s="3">
        <f t="shared" si="292"/>
        <v>0</v>
      </c>
      <c r="DU544" s="3">
        <f t="shared" si="292"/>
        <v>0</v>
      </c>
      <c r="DV544" s="3">
        <f t="shared" si="292"/>
        <v>0</v>
      </c>
      <c r="DW544" s="3">
        <f t="shared" si="292"/>
        <v>0</v>
      </c>
      <c r="DX544" s="3">
        <f t="shared" si="292"/>
        <v>0</v>
      </c>
      <c r="DY544" s="3">
        <f t="shared" si="292"/>
        <v>0</v>
      </c>
      <c r="DZ544" s="3">
        <f t="shared" si="292"/>
        <v>0</v>
      </c>
      <c r="EA544" s="3">
        <f t="shared" si="292"/>
        <v>0</v>
      </c>
      <c r="EB544" s="3">
        <f t="shared" si="292"/>
        <v>0</v>
      </c>
      <c r="EC544" s="3">
        <f t="shared" si="292"/>
        <v>0</v>
      </c>
      <c r="ED544" s="3">
        <f t="shared" si="292"/>
        <v>0</v>
      </c>
      <c r="EE544" s="3">
        <f t="shared" si="292"/>
        <v>0</v>
      </c>
      <c r="EF544" s="3">
        <f t="shared" si="292"/>
        <v>0</v>
      </c>
      <c r="EG544" s="3">
        <f t="shared" si="292"/>
        <v>0</v>
      </c>
      <c r="EH544" s="3">
        <f t="shared" si="292"/>
        <v>0</v>
      </c>
      <c r="EI544" s="3">
        <f t="shared" si="292"/>
        <v>0</v>
      </c>
      <c r="EJ544" s="3">
        <f t="shared" si="292"/>
        <v>0</v>
      </c>
      <c r="EK544" s="3">
        <f t="shared" si="292"/>
        <v>0</v>
      </c>
      <c r="EL544" s="3">
        <f t="shared" si="292"/>
        <v>0</v>
      </c>
      <c r="EM544" s="3">
        <f t="shared" ref="EM544:FR544" si="293">EM549</f>
        <v>0</v>
      </c>
      <c r="EN544" s="3">
        <f t="shared" si="293"/>
        <v>0</v>
      </c>
      <c r="EO544" s="3">
        <f t="shared" si="293"/>
        <v>0</v>
      </c>
      <c r="EP544" s="3">
        <f t="shared" si="293"/>
        <v>0</v>
      </c>
      <c r="EQ544" s="3">
        <f t="shared" si="293"/>
        <v>0</v>
      </c>
      <c r="ER544" s="3">
        <f t="shared" si="293"/>
        <v>0</v>
      </c>
      <c r="ES544" s="3">
        <f t="shared" si="293"/>
        <v>0</v>
      </c>
      <c r="ET544" s="3">
        <f t="shared" si="293"/>
        <v>0</v>
      </c>
      <c r="EU544" s="3">
        <f t="shared" si="293"/>
        <v>0</v>
      </c>
      <c r="EV544" s="3">
        <f t="shared" si="293"/>
        <v>0</v>
      </c>
      <c r="EW544" s="3">
        <f t="shared" si="293"/>
        <v>0</v>
      </c>
      <c r="EX544" s="3">
        <f t="shared" si="293"/>
        <v>0</v>
      </c>
      <c r="EY544" s="3">
        <f t="shared" si="293"/>
        <v>0</v>
      </c>
      <c r="EZ544" s="3">
        <f t="shared" si="293"/>
        <v>0</v>
      </c>
      <c r="FA544" s="3">
        <f t="shared" si="293"/>
        <v>0</v>
      </c>
      <c r="FB544" s="3">
        <f t="shared" si="293"/>
        <v>0</v>
      </c>
      <c r="FC544" s="3">
        <f t="shared" si="293"/>
        <v>0</v>
      </c>
      <c r="FD544" s="3">
        <f t="shared" si="293"/>
        <v>0</v>
      </c>
      <c r="FE544" s="3">
        <f t="shared" si="293"/>
        <v>0</v>
      </c>
      <c r="FF544" s="3">
        <f t="shared" si="293"/>
        <v>0</v>
      </c>
      <c r="FG544" s="3">
        <f t="shared" si="293"/>
        <v>0</v>
      </c>
      <c r="FH544" s="3">
        <f t="shared" si="293"/>
        <v>0</v>
      </c>
      <c r="FI544" s="3">
        <f t="shared" si="293"/>
        <v>0</v>
      </c>
      <c r="FJ544" s="3">
        <f t="shared" si="293"/>
        <v>0</v>
      </c>
      <c r="FK544" s="3">
        <f t="shared" si="293"/>
        <v>0</v>
      </c>
      <c r="FL544" s="3">
        <f t="shared" si="293"/>
        <v>0</v>
      </c>
      <c r="FM544" s="3">
        <f t="shared" si="293"/>
        <v>0</v>
      </c>
      <c r="FN544" s="3">
        <f t="shared" si="293"/>
        <v>0</v>
      </c>
      <c r="FO544" s="3">
        <f t="shared" si="293"/>
        <v>0</v>
      </c>
      <c r="FP544" s="3">
        <f t="shared" si="293"/>
        <v>0</v>
      </c>
      <c r="FQ544" s="3">
        <f t="shared" si="293"/>
        <v>0</v>
      </c>
      <c r="FR544" s="3">
        <f t="shared" si="293"/>
        <v>0</v>
      </c>
      <c r="FS544" s="3">
        <f t="shared" ref="FS544:GX544" si="294">FS549</f>
        <v>0</v>
      </c>
      <c r="FT544" s="3">
        <f t="shared" si="294"/>
        <v>0</v>
      </c>
      <c r="FU544" s="3">
        <f t="shared" si="294"/>
        <v>0</v>
      </c>
      <c r="FV544" s="3">
        <f t="shared" si="294"/>
        <v>0</v>
      </c>
      <c r="FW544" s="3">
        <f t="shared" si="294"/>
        <v>0</v>
      </c>
      <c r="FX544" s="3">
        <f t="shared" si="294"/>
        <v>0</v>
      </c>
      <c r="FY544" s="3">
        <f t="shared" si="294"/>
        <v>0</v>
      </c>
      <c r="FZ544" s="3">
        <f t="shared" si="294"/>
        <v>0</v>
      </c>
      <c r="GA544" s="3">
        <f t="shared" si="294"/>
        <v>0</v>
      </c>
      <c r="GB544" s="3">
        <f t="shared" si="294"/>
        <v>0</v>
      </c>
      <c r="GC544" s="3">
        <f t="shared" si="294"/>
        <v>0</v>
      </c>
      <c r="GD544" s="3">
        <f t="shared" si="294"/>
        <v>0</v>
      </c>
      <c r="GE544" s="3">
        <f t="shared" si="294"/>
        <v>0</v>
      </c>
      <c r="GF544" s="3">
        <f t="shared" si="294"/>
        <v>0</v>
      </c>
      <c r="GG544" s="3">
        <f t="shared" si="294"/>
        <v>0</v>
      </c>
      <c r="GH544" s="3">
        <f t="shared" si="294"/>
        <v>0</v>
      </c>
      <c r="GI544" s="3">
        <f t="shared" si="294"/>
        <v>0</v>
      </c>
      <c r="GJ544" s="3">
        <f t="shared" si="294"/>
        <v>0</v>
      </c>
      <c r="GK544" s="3">
        <f t="shared" si="294"/>
        <v>0</v>
      </c>
      <c r="GL544" s="3">
        <f t="shared" si="294"/>
        <v>0</v>
      </c>
      <c r="GM544" s="3">
        <f t="shared" si="294"/>
        <v>0</v>
      </c>
      <c r="GN544" s="3">
        <f t="shared" si="294"/>
        <v>0</v>
      </c>
      <c r="GO544" s="3">
        <f t="shared" si="294"/>
        <v>0</v>
      </c>
      <c r="GP544" s="3">
        <f t="shared" si="294"/>
        <v>0</v>
      </c>
      <c r="GQ544" s="3">
        <f t="shared" si="294"/>
        <v>0</v>
      </c>
      <c r="GR544" s="3">
        <f t="shared" si="294"/>
        <v>0</v>
      </c>
      <c r="GS544" s="3">
        <f t="shared" si="294"/>
        <v>0</v>
      </c>
      <c r="GT544" s="3">
        <f t="shared" si="294"/>
        <v>0</v>
      </c>
      <c r="GU544" s="3">
        <f t="shared" si="294"/>
        <v>0</v>
      </c>
      <c r="GV544" s="3">
        <f t="shared" si="294"/>
        <v>0</v>
      </c>
      <c r="GW544" s="3">
        <f t="shared" si="294"/>
        <v>0</v>
      </c>
      <c r="GX544" s="3">
        <f t="shared" si="294"/>
        <v>0</v>
      </c>
    </row>
    <row r="546" spans="1:245" x14ac:dyDescent="0.2">
      <c r="A546">
        <v>17</v>
      </c>
      <c r="B546">
        <v>1</v>
      </c>
      <c r="D546">
        <f>ROW(EtalonRes!A171)</f>
        <v>171</v>
      </c>
      <c r="E546" t="s">
        <v>3</v>
      </c>
      <c r="F546" t="s">
        <v>62</v>
      </c>
      <c r="G546" t="s">
        <v>310</v>
      </c>
      <c r="H546" t="s">
        <v>35</v>
      </c>
      <c r="I546">
        <v>4</v>
      </c>
      <c r="J546">
        <v>0</v>
      </c>
      <c r="K546">
        <v>4</v>
      </c>
      <c r="O546">
        <f>ROUND(CP546,2)</f>
        <v>9788.8799999999992</v>
      </c>
      <c r="P546">
        <f>ROUND(CQ546*I546,2)</f>
        <v>0</v>
      </c>
      <c r="Q546">
        <f>ROUND(CR546*I546,2)</f>
        <v>0</v>
      </c>
      <c r="R546">
        <f>ROUND(CS546*I546,2)</f>
        <v>0</v>
      </c>
      <c r="S546">
        <f>ROUND(CT546*I546,2)</f>
        <v>9788.8799999999992</v>
      </c>
      <c r="T546">
        <f>ROUND(CU546*I546,2)</f>
        <v>0</v>
      </c>
      <c r="U546">
        <f>CV546*I546</f>
        <v>12.72</v>
      </c>
      <c r="V546">
        <f>CW546*I546</f>
        <v>0</v>
      </c>
      <c r="W546">
        <f>ROUND(CX546*I546,2)</f>
        <v>0</v>
      </c>
      <c r="X546">
        <f>ROUND(CY546,2)</f>
        <v>6852.22</v>
      </c>
      <c r="Y546">
        <f>ROUND(CZ546,2)</f>
        <v>978.89</v>
      </c>
      <c r="AA546">
        <v>-1</v>
      </c>
      <c r="AB546">
        <f>ROUND((AC546+AD546+AF546),6)</f>
        <v>2447.2199999999998</v>
      </c>
      <c r="AC546">
        <f>ROUND(((ES546*3)),6)</f>
        <v>0</v>
      </c>
      <c r="AD546">
        <f>ROUND(((((ET546*3))-((EU546*3)))+AE546),6)</f>
        <v>0</v>
      </c>
      <c r="AE546">
        <f>ROUND(((EU546*3)),6)</f>
        <v>0</v>
      </c>
      <c r="AF546">
        <f>ROUND(((EV546*3)),6)</f>
        <v>2447.2199999999998</v>
      </c>
      <c r="AG546">
        <f>ROUND((AP546),6)</f>
        <v>0</v>
      </c>
      <c r="AH546">
        <f>((EW546*3))</f>
        <v>3.18</v>
      </c>
      <c r="AI546">
        <f>((EX546*3))</f>
        <v>0</v>
      </c>
      <c r="AJ546">
        <f>(AS546)</f>
        <v>0</v>
      </c>
      <c r="AK546">
        <v>815.74</v>
      </c>
      <c r="AL546">
        <v>0</v>
      </c>
      <c r="AM546">
        <v>0</v>
      </c>
      <c r="AN546">
        <v>0</v>
      </c>
      <c r="AO546">
        <v>815.74</v>
      </c>
      <c r="AP546">
        <v>0</v>
      </c>
      <c r="AQ546">
        <v>1.06</v>
      </c>
      <c r="AR546">
        <v>0</v>
      </c>
      <c r="AS546">
        <v>0</v>
      </c>
      <c r="AT546">
        <v>70</v>
      </c>
      <c r="AU546">
        <v>10</v>
      </c>
      <c r="AV546">
        <v>1</v>
      </c>
      <c r="AW546">
        <v>1</v>
      </c>
      <c r="AZ546">
        <v>1</v>
      </c>
      <c r="BA546">
        <v>1</v>
      </c>
      <c r="BB546">
        <v>1</v>
      </c>
      <c r="BC546">
        <v>1</v>
      </c>
      <c r="BD546" t="s">
        <v>3</v>
      </c>
      <c r="BE546" t="s">
        <v>3</v>
      </c>
      <c r="BF546" t="s">
        <v>3</v>
      </c>
      <c r="BG546" t="s">
        <v>3</v>
      </c>
      <c r="BH546">
        <v>0</v>
      </c>
      <c r="BI546">
        <v>4</v>
      </c>
      <c r="BJ546" t="s">
        <v>64</v>
      </c>
      <c r="BM546">
        <v>0</v>
      </c>
      <c r="BN546">
        <v>0</v>
      </c>
      <c r="BO546" t="s">
        <v>3</v>
      </c>
      <c r="BP546">
        <v>0</v>
      </c>
      <c r="BQ546">
        <v>1</v>
      </c>
      <c r="BR546">
        <v>0</v>
      </c>
      <c r="BS546">
        <v>1</v>
      </c>
      <c r="BT546">
        <v>1</v>
      </c>
      <c r="BU546">
        <v>1</v>
      </c>
      <c r="BV546">
        <v>1</v>
      </c>
      <c r="BW546">
        <v>1</v>
      </c>
      <c r="BX546">
        <v>1</v>
      </c>
      <c r="BY546" t="s">
        <v>3</v>
      </c>
      <c r="BZ546">
        <v>70</v>
      </c>
      <c r="CA546">
        <v>10</v>
      </c>
      <c r="CB546" t="s">
        <v>3</v>
      </c>
      <c r="CE546">
        <v>0</v>
      </c>
      <c r="CF546">
        <v>0</v>
      </c>
      <c r="CG546">
        <v>0</v>
      </c>
      <c r="CM546">
        <v>0</v>
      </c>
      <c r="CN546" t="s">
        <v>3</v>
      </c>
      <c r="CO546">
        <v>0</v>
      </c>
      <c r="CP546">
        <f>(P546+Q546+S546)</f>
        <v>9788.8799999999992</v>
      </c>
      <c r="CQ546">
        <f>(AC546*BC546*AW546)</f>
        <v>0</v>
      </c>
      <c r="CR546">
        <f>(((((ET546*3))*BB546-((EU546*3))*BS546)+AE546*BS546)*AV546)</f>
        <v>0</v>
      </c>
      <c r="CS546">
        <f>(AE546*BS546*AV546)</f>
        <v>0</v>
      </c>
      <c r="CT546">
        <f>(AF546*BA546*AV546)</f>
        <v>2447.2199999999998</v>
      </c>
      <c r="CU546">
        <f>AG546</f>
        <v>0</v>
      </c>
      <c r="CV546">
        <f>(AH546*AV546)</f>
        <v>3.18</v>
      </c>
      <c r="CW546">
        <f>AI546</f>
        <v>0</v>
      </c>
      <c r="CX546">
        <f>AJ546</f>
        <v>0</v>
      </c>
      <c r="CY546">
        <f>((S546*BZ546)/100)</f>
        <v>6852.2159999999994</v>
      </c>
      <c r="CZ546">
        <f>((S546*CA546)/100)</f>
        <v>978.88799999999992</v>
      </c>
      <c r="DC546" t="s">
        <v>3</v>
      </c>
      <c r="DD546" t="s">
        <v>192</v>
      </c>
      <c r="DE546" t="s">
        <v>192</v>
      </c>
      <c r="DF546" t="s">
        <v>192</v>
      </c>
      <c r="DG546" t="s">
        <v>192</v>
      </c>
      <c r="DH546" t="s">
        <v>3</v>
      </c>
      <c r="DI546" t="s">
        <v>192</v>
      </c>
      <c r="DJ546" t="s">
        <v>192</v>
      </c>
      <c r="DK546" t="s">
        <v>3</v>
      </c>
      <c r="DL546" t="s">
        <v>3</v>
      </c>
      <c r="DM546" t="s">
        <v>3</v>
      </c>
      <c r="DN546">
        <v>0</v>
      </c>
      <c r="DO546">
        <v>0</v>
      </c>
      <c r="DP546">
        <v>1</v>
      </c>
      <c r="DQ546">
        <v>1</v>
      </c>
      <c r="DU546">
        <v>16987630</v>
      </c>
      <c r="DV546" t="s">
        <v>35</v>
      </c>
      <c r="DW546" t="s">
        <v>35</v>
      </c>
      <c r="DX546">
        <v>1</v>
      </c>
      <c r="DZ546" t="s">
        <v>3</v>
      </c>
      <c r="EA546" t="s">
        <v>3</v>
      </c>
      <c r="EB546" t="s">
        <v>3</v>
      </c>
      <c r="EC546" t="s">
        <v>3</v>
      </c>
      <c r="EE546">
        <v>1441815344</v>
      </c>
      <c r="EF546">
        <v>1</v>
      </c>
      <c r="EG546" t="s">
        <v>20</v>
      </c>
      <c r="EH546">
        <v>0</v>
      </c>
      <c r="EI546" t="s">
        <v>3</v>
      </c>
      <c r="EJ546">
        <v>4</v>
      </c>
      <c r="EK546">
        <v>0</v>
      </c>
      <c r="EL546" t="s">
        <v>21</v>
      </c>
      <c r="EM546" t="s">
        <v>22</v>
      </c>
      <c r="EO546" t="s">
        <v>3</v>
      </c>
      <c r="EQ546">
        <v>1024</v>
      </c>
      <c r="ER546">
        <v>815.74</v>
      </c>
      <c r="ES546">
        <v>0</v>
      </c>
      <c r="ET546">
        <v>0</v>
      </c>
      <c r="EU546">
        <v>0</v>
      </c>
      <c r="EV546">
        <v>815.74</v>
      </c>
      <c r="EW546">
        <v>1.06</v>
      </c>
      <c r="EX546">
        <v>0</v>
      </c>
      <c r="EY546">
        <v>0</v>
      </c>
      <c r="FQ546">
        <v>0</v>
      </c>
      <c r="FR546">
        <f>ROUND(IF(BI546=3,GM546,0),2)</f>
        <v>0</v>
      </c>
      <c r="FS546">
        <v>0</v>
      </c>
      <c r="FX546">
        <v>70</v>
      </c>
      <c r="FY546">
        <v>10</v>
      </c>
      <c r="GA546" t="s">
        <v>3</v>
      </c>
      <c r="GD546">
        <v>0</v>
      </c>
      <c r="GF546">
        <v>1872862459</v>
      </c>
      <c r="GG546">
        <v>2</v>
      </c>
      <c r="GH546">
        <v>1</v>
      </c>
      <c r="GI546">
        <v>-2</v>
      </c>
      <c r="GJ546">
        <v>0</v>
      </c>
      <c r="GK546">
        <f>ROUND(R546*(R12)/100,2)</f>
        <v>0</v>
      </c>
      <c r="GL546">
        <f>ROUND(IF(AND(BH546=3,BI546=3,FS546&lt;&gt;0),P546,0),2)</f>
        <v>0</v>
      </c>
      <c r="GM546">
        <f>ROUND(O546+X546+Y546+GK546,2)+GX546</f>
        <v>17619.990000000002</v>
      </c>
      <c r="GN546">
        <f>IF(OR(BI546=0,BI546=1),GM546-GX546,0)</f>
        <v>0</v>
      </c>
      <c r="GO546">
        <f>IF(BI546=2,GM546-GX546,0)</f>
        <v>0</v>
      </c>
      <c r="GP546">
        <f>IF(BI546=4,GM546-GX546,0)</f>
        <v>17619.990000000002</v>
      </c>
      <c r="GR546">
        <v>0</v>
      </c>
      <c r="GS546">
        <v>3</v>
      </c>
      <c r="GT546">
        <v>0</v>
      </c>
      <c r="GU546" t="s">
        <v>3</v>
      </c>
      <c r="GV546">
        <f>ROUND((GT546),6)</f>
        <v>0</v>
      </c>
      <c r="GW546">
        <v>1</v>
      </c>
      <c r="GX546">
        <f>ROUND(HC546*I546,2)</f>
        <v>0</v>
      </c>
      <c r="HA546">
        <v>0</v>
      </c>
      <c r="HB546">
        <v>0</v>
      </c>
      <c r="HC546">
        <f>GV546*GW546</f>
        <v>0</v>
      </c>
      <c r="HE546" t="s">
        <v>3</v>
      </c>
      <c r="HF546" t="s">
        <v>3</v>
      </c>
      <c r="HM546" t="s">
        <v>3</v>
      </c>
      <c r="HN546" t="s">
        <v>3</v>
      </c>
      <c r="HO546" t="s">
        <v>3</v>
      </c>
      <c r="HP546" t="s">
        <v>3</v>
      </c>
      <c r="HQ546" t="s">
        <v>3</v>
      </c>
      <c r="IK546">
        <v>0</v>
      </c>
    </row>
    <row r="547" spans="1:245" x14ac:dyDescent="0.2">
      <c r="A547">
        <v>17</v>
      </c>
      <c r="B547">
        <v>1</v>
      </c>
      <c r="D547">
        <f>ROW(EtalonRes!A172)</f>
        <v>172</v>
      </c>
      <c r="E547" t="s">
        <v>3</v>
      </c>
      <c r="F547" t="s">
        <v>254</v>
      </c>
      <c r="G547" t="s">
        <v>255</v>
      </c>
      <c r="H547" t="s">
        <v>132</v>
      </c>
      <c r="I547">
        <f>ROUND((20+30)/100,9)</f>
        <v>0.5</v>
      </c>
      <c r="J547">
        <v>0</v>
      </c>
      <c r="K547">
        <f>ROUND((20+30)/100,9)</f>
        <v>0.5</v>
      </c>
      <c r="O547">
        <f>ROUND(CP547,2)</f>
        <v>248.38</v>
      </c>
      <c r="P547">
        <f>ROUND(CQ547*I547,2)</f>
        <v>0</v>
      </c>
      <c r="Q547">
        <f>ROUND(CR547*I547,2)</f>
        <v>0</v>
      </c>
      <c r="R547">
        <f>ROUND(CS547*I547,2)</f>
        <v>0</v>
      </c>
      <c r="S547">
        <f>ROUND(CT547*I547,2)</f>
        <v>248.38</v>
      </c>
      <c r="T547">
        <f>ROUND(CU547*I547,2)</f>
        <v>0</v>
      </c>
      <c r="U547">
        <f>CV547*I547</f>
        <v>0.35</v>
      </c>
      <c r="V547">
        <f>CW547*I547</f>
        <v>0</v>
      </c>
      <c r="W547">
        <f>ROUND(CX547*I547,2)</f>
        <v>0</v>
      </c>
      <c r="X547">
        <f>ROUND(CY547,2)</f>
        <v>173.87</v>
      </c>
      <c r="Y547">
        <f>ROUND(CZ547,2)</f>
        <v>24.84</v>
      </c>
      <c r="AA547">
        <v>-1</v>
      </c>
      <c r="AB547">
        <f>ROUND((AC547+AD547+AF547),6)</f>
        <v>496.76</v>
      </c>
      <c r="AC547">
        <f>ROUND((ES547),6)</f>
        <v>0</v>
      </c>
      <c r="AD547">
        <f>ROUND((((ET547)-(EU547))+AE547),6)</f>
        <v>0</v>
      </c>
      <c r="AE547">
        <f>ROUND((EU547),6)</f>
        <v>0</v>
      </c>
      <c r="AF547">
        <f>ROUND((EV547),6)</f>
        <v>496.76</v>
      </c>
      <c r="AG547">
        <f>ROUND((AP547),6)</f>
        <v>0</v>
      </c>
      <c r="AH547">
        <f>(EW547)</f>
        <v>0.7</v>
      </c>
      <c r="AI547">
        <f>(EX547)</f>
        <v>0</v>
      </c>
      <c r="AJ547">
        <f>(AS547)</f>
        <v>0</v>
      </c>
      <c r="AK547">
        <v>496.76</v>
      </c>
      <c r="AL547">
        <v>0</v>
      </c>
      <c r="AM547">
        <v>0</v>
      </c>
      <c r="AN547">
        <v>0</v>
      </c>
      <c r="AO547">
        <v>496.76</v>
      </c>
      <c r="AP547">
        <v>0</v>
      </c>
      <c r="AQ547">
        <v>0.7</v>
      </c>
      <c r="AR547">
        <v>0</v>
      </c>
      <c r="AS547">
        <v>0</v>
      </c>
      <c r="AT547">
        <v>70</v>
      </c>
      <c r="AU547">
        <v>10</v>
      </c>
      <c r="AV547">
        <v>1</v>
      </c>
      <c r="AW547">
        <v>1</v>
      </c>
      <c r="AZ547">
        <v>1</v>
      </c>
      <c r="BA547">
        <v>1</v>
      </c>
      <c r="BB547">
        <v>1</v>
      </c>
      <c r="BC547">
        <v>1</v>
      </c>
      <c r="BD547" t="s">
        <v>3</v>
      </c>
      <c r="BE547" t="s">
        <v>3</v>
      </c>
      <c r="BF547" t="s">
        <v>3</v>
      </c>
      <c r="BG547" t="s">
        <v>3</v>
      </c>
      <c r="BH547">
        <v>0</v>
      </c>
      <c r="BI547">
        <v>4</v>
      </c>
      <c r="BJ547" t="s">
        <v>256</v>
      </c>
      <c r="BM547">
        <v>0</v>
      </c>
      <c r="BN547">
        <v>0</v>
      </c>
      <c r="BO547" t="s">
        <v>3</v>
      </c>
      <c r="BP547">
        <v>0</v>
      </c>
      <c r="BQ547">
        <v>1</v>
      </c>
      <c r="BR547">
        <v>0</v>
      </c>
      <c r="BS547">
        <v>1</v>
      </c>
      <c r="BT547">
        <v>1</v>
      </c>
      <c r="BU547">
        <v>1</v>
      </c>
      <c r="BV547">
        <v>1</v>
      </c>
      <c r="BW547">
        <v>1</v>
      </c>
      <c r="BX547">
        <v>1</v>
      </c>
      <c r="BY547" t="s">
        <v>3</v>
      </c>
      <c r="BZ547">
        <v>70</v>
      </c>
      <c r="CA547">
        <v>10</v>
      </c>
      <c r="CB547" t="s">
        <v>3</v>
      </c>
      <c r="CE547">
        <v>0</v>
      </c>
      <c r="CF547">
        <v>0</v>
      </c>
      <c r="CG547">
        <v>0</v>
      </c>
      <c r="CM547">
        <v>0</v>
      </c>
      <c r="CN547" t="s">
        <v>3</v>
      </c>
      <c r="CO547">
        <v>0</v>
      </c>
      <c r="CP547">
        <f>(P547+Q547+S547)</f>
        <v>248.38</v>
      </c>
      <c r="CQ547">
        <f>(AC547*BC547*AW547)</f>
        <v>0</v>
      </c>
      <c r="CR547">
        <f>((((ET547)*BB547-(EU547)*BS547)+AE547*BS547)*AV547)</f>
        <v>0</v>
      </c>
      <c r="CS547">
        <f>(AE547*BS547*AV547)</f>
        <v>0</v>
      </c>
      <c r="CT547">
        <f>(AF547*BA547*AV547)</f>
        <v>496.76</v>
      </c>
      <c r="CU547">
        <f>AG547</f>
        <v>0</v>
      </c>
      <c r="CV547">
        <f>(AH547*AV547)</f>
        <v>0.7</v>
      </c>
      <c r="CW547">
        <f>AI547</f>
        <v>0</v>
      </c>
      <c r="CX547">
        <f>AJ547</f>
        <v>0</v>
      </c>
      <c r="CY547">
        <f>((S547*BZ547)/100)</f>
        <v>173.86599999999999</v>
      </c>
      <c r="CZ547">
        <f>((S547*CA547)/100)</f>
        <v>24.838000000000001</v>
      </c>
      <c r="DC547" t="s">
        <v>3</v>
      </c>
      <c r="DD547" t="s">
        <v>3</v>
      </c>
      <c r="DE547" t="s">
        <v>3</v>
      </c>
      <c r="DF547" t="s">
        <v>3</v>
      </c>
      <c r="DG547" t="s">
        <v>3</v>
      </c>
      <c r="DH547" t="s">
        <v>3</v>
      </c>
      <c r="DI547" t="s">
        <v>3</v>
      </c>
      <c r="DJ547" t="s">
        <v>3</v>
      </c>
      <c r="DK547" t="s">
        <v>3</v>
      </c>
      <c r="DL547" t="s">
        <v>3</v>
      </c>
      <c r="DM547" t="s">
        <v>3</v>
      </c>
      <c r="DN547">
        <v>0</v>
      </c>
      <c r="DO547">
        <v>0</v>
      </c>
      <c r="DP547">
        <v>1</v>
      </c>
      <c r="DQ547">
        <v>1</v>
      </c>
      <c r="DU547">
        <v>1003</v>
      </c>
      <c r="DV547" t="s">
        <v>132</v>
      </c>
      <c r="DW547" t="s">
        <v>132</v>
      </c>
      <c r="DX547">
        <v>100</v>
      </c>
      <c r="DZ547" t="s">
        <v>3</v>
      </c>
      <c r="EA547" t="s">
        <v>3</v>
      </c>
      <c r="EB547" t="s">
        <v>3</v>
      </c>
      <c r="EC547" t="s">
        <v>3</v>
      </c>
      <c r="EE547">
        <v>1441815344</v>
      </c>
      <c r="EF547">
        <v>1</v>
      </c>
      <c r="EG547" t="s">
        <v>20</v>
      </c>
      <c r="EH547">
        <v>0</v>
      </c>
      <c r="EI547" t="s">
        <v>3</v>
      </c>
      <c r="EJ547">
        <v>4</v>
      </c>
      <c r="EK547">
        <v>0</v>
      </c>
      <c r="EL547" t="s">
        <v>21</v>
      </c>
      <c r="EM547" t="s">
        <v>22</v>
      </c>
      <c r="EO547" t="s">
        <v>3</v>
      </c>
      <c r="EQ547">
        <v>1024</v>
      </c>
      <c r="ER547">
        <v>496.76</v>
      </c>
      <c r="ES547">
        <v>0</v>
      </c>
      <c r="ET547">
        <v>0</v>
      </c>
      <c r="EU547">
        <v>0</v>
      </c>
      <c r="EV547">
        <v>496.76</v>
      </c>
      <c r="EW547">
        <v>0.7</v>
      </c>
      <c r="EX547">
        <v>0</v>
      </c>
      <c r="EY547">
        <v>0</v>
      </c>
      <c r="FQ547">
        <v>0</v>
      </c>
      <c r="FR547">
        <f>ROUND(IF(BI547=3,GM547,0),2)</f>
        <v>0</v>
      </c>
      <c r="FS547">
        <v>0</v>
      </c>
      <c r="FX547">
        <v>70</v>
      </c>
      <c r="FY547">
        <v>10</v>
      </c>
      <c r="GA547" t="s">
        <v>3</v>
      </c>
      <c r="GD547">
        <v>0</v>
      </c>
      <c r="GF547">
        <v>-1307125436</v>
      </c>
      <c r="GG547">
        <v>2</v>
      </c>
      <c r="GH547">
        <v>1</v>
      </c>
      <c r="GI547">
        <v>-2</v>
      </c>
      <c r="GJ547">
        <v>0</v>
      </c>
      <c r="GK547">
        <f>ROUND(R547*(R12)/100,2)</f>
        <v>0</v>
      </c>
      <c r="GL547">
        <f>ROUND(IF(AND(BH547=3,BI547=3,FS547&lt;&gt;0),P547,0),2)</f>
        <v>0</v>
      </c>
      <c r="GM547">
        <f>ROUND(O547+X547+Y547+GK547,2)+GX547</f>
        <v>447.09</v>
      </c>
      <c r="GN547">
        <f>IF(OR(BI547=0,BI547=1),GM547-GX547,0)</f>
        <v>0</v>
      </c>
      <c r="GO547">
        <f>IF(BI547=2,GM547-GX547,0)</f>
        <v>0</v>
      </c>
      <c r="GP547">
        <f>IF(BI547=4,GM547-GX547,0)</f>
        <v>447.09</v>
      </c>
      <c r="GR547">
        <v>0</v>
      </c>
      <c r="GS547">
        <v>3</v>
      </c>
      <c r="GT547">
        <v>0</v>
      </c>
      <c r="GU547" t="s">
        <v>3</v>
      </c>
      <c r="GV547">
        <f>ROUND((GT547),6)</f>
        <v>0</v>
      </c>
      <c r="GW547">
        <v>1</v>
      </c>
      <c r="GX547">
        <f>ROUND(HC547*I547,2)</f>
        <v>0</v>
      </c>
      <c r="HA547">
        <v>0</v>
      </c>
      <c r="HB547">
        <v>0</v>
      </c>
      <c r="HC547">
        <f>GV547*GW547</f>
        <v>0</v>
      </c>
      <c r="HE547" t="s">
        <v>3</v>
      </c>
      <c r="HF547" t="s">
        <v>3</v>
      </c>
      <c r="HM547" t="s">
        <v>3</v>
      </c>
      <c r="HN547" t="s">
        <v>3</v>
      </c>
      <c r="HO547" t="s">
        <v>3</v>
      </c>
      <c r="HP547" t="s">
        <v>3</v>
      </c>
      <c r="HQ547" t="s">
        <v>3</v>
      </c>
      <c r="IK547">
        <v>0</v>
      </c>
    </row>
    <row r="549" spans="1:245" x14ac:dyDescent="0.2">
      <c r="A549" s="2">
        <v>51</v>
      </c>
      <c r="B549" s="2">
        <f>B542</f>
        <v>1</v>
      </c>
      <c r="C549" s="2">
        <f>A542</f>
        <v>4</v>
      </c>
      <c r="D549" s="2">
        <f>ROW(A542)</f>
        <v>542</v>
      </c>
      <c r="E549" s="2"/>
      <c r="F549" s="2" t="str">
        <f>IF(F542&lt;&gt;"",F542,"")</f>
        <v>Новый раздел</v>
      </c>
      <c r="G549" s="2" t="str">
        <f>IF(G542&lt;&gt;"",G542,"")</f>
        <v>5. Автоматизация и диспетчеризация</v>
      </c>
      <c r="H549" s="2">
        <v>0</v>
      </c>
      <c r="I549" s="2"/>
      <c r="J549" s="2"/>
      <c r="K549" s="2"/>
      <c r="L549" s="2"/>
      <c r="M549" s="2"/>
      <c r="N549" s="2"/>
      <c r="O549" s="2">
        <f t="shared" ref="O549:T549" si="295">ROUND(AB549,2)</f>
        <v>0</v>
      </c>
      <c r="P549" s="2">
        <f t="shared" si="295"/>
        <v>0</v>
      </c>
      <c r="Q549" s="2">
        <f t="shared" si="295"/>
        <v>0</v>
      </c>
      <c r="R549" s="2">
        <f t="shared" si="295"/>
        <v>0</v>
      </c>
      <c r="S549" s="2">
        <f t="shared" si="295"/>
        <v>0</v>
      </c>
      <c r="T549" s="2">
        <f t="shared" si="295"/>
        <v>0</v>
      </c>
      <c r="U549" s="2">
        <f>AH549</f>
        <v>0</v>
      </c>
      <c r="V549" s="2">
        <f>AI549</f>
        <v>0</v>
      </c>
      <c r="W549" s="2">
        <f>ROUND(AJ549,2)</f>
        <v>0</v>
      </c>
      <c r="X549" s="2">
        <f>ROUND(AK549,2)</f>
        <v>0</v>
      </c>
      <c r="Y549" s="2">
        <f>ROUND(AL549,2)</f>
        <v>0</v>
      </c>
      <c r="Z549" s="2"/>
      <c r="AA549" s="2"/>
      <c r="AB549" s="2">
        <f>ROUND(SUMIF(AA546:AA547,"=1472364219",O546:O547),2)</f>
        <v>0</v>
      </c>
      <c r="AC549" s="2">
        <f>ROUND(SUMIF(AA546:AA547,"=1472364219",P546:P547),2)</f>
        <v>0</v>
      </c>
      <c r="AD549" s="2">
        <f>ROUND(SUMIF(AA546:AA547,"=1472364219",Q546:Q547),2)</f>
        <v>0</v>
      </c>
      <c r="AE549" s="2">
        <f>ROUND(SUMIF(AA546:AA547,"=1472364219",R546:R547),2)</f>
        <v>0</v>
      </c>
      <c r="AF549" s="2">
        <f>ROUND(SUMIF(AA546:AA547,"=1472364219",S546:S547),2)</f>
        <v>0</v>
      </c>
      <c r="AG549" s="2">
        <f>ROUND(SUMIF(AA546:AA547,"=1472364219",T546:T547),2)</f>
        <v>0</v>
      </c>
      <c r="AH549" s="2">
        <f>SUMIF(AA546:AA547,"=1472364219",U546:U547)</f>
        <v>0</v>
      </c>
      <c r="AI549" s="2">
        <f>SUMIF(AA546:AA547,"=1472364219",V546:V547)</f>
        <v>0</v>
      </c>
      <c r="AJ549" s="2">
        <f>ROUND(SUMIF(AA546:AA547,"=1472364219",W546:W547),2)</f>
        <v>0</v>
      </c>
      <c r="AK549" s="2">
        <f>ROUND(SUMIF(AA546:AA547,"=1472364219",X546:X547),2)</f>
        <v>0</v>
      </c>
      <c r="AL549" s="2">
        <f>ROUND(SUMIF(AA546:AA547,"=1472364219",Y546:Y547),2)</f>
        <v>0</v>
      </c>
      <c r="AM549" s="2"/>
      <c r="AN549" s="2"/>
      <c r="AO549" s="2">
        <f t="shared" ref="AO549:BD549" si="296">ROUND(BX549,2)</f>
        <v>0</v>
      </c>
      <c r="AP549" s="2">
        <f t="shared" si="296"/>
        <v>0</v>
      </c>
      <c r="AQ549" s="2">
        <f t="shared" si="296"/>
        <v>0</v>
      </c>
      <c r="AR549" s="2">
        <f t="shared" si="296"/>
        <v>0</v>
      </c>
      <c r="AS549" s="2">
        <f t="shared" si="296"/>
        <v>0</v>
      </c>
      <c r="AT549" s="2">
        <f t="shared" si="296"/>
        <v>0</v>
      </c>
      <c r="AU549" s="2">
        <f t="shared" si="296"/>
        <v>0</v>
      </c>
      <c r="AV549" s="2">
        <f t="shared" si="296"/>
        <v>0</v>
      </c>
      <c r="AW549" s="2">
        <f t="shared" si="296"/>
        <v>0</v>
      </c>
      <c r="AX549" s="2">
        <f t="shared" si="296"/>
        <v>0</v>
      </c>
      <c r="AY549" s="2">
        <f t="shared" si="296"/>
        <v>0</v>
      </c>
      <c r="AZ549" s="2">
        <f t="shared" si="296"/>
        <v>0</v>
      </c>
      <c r="BA549" s="2">
        <f t="shared" si="296"/>
        <v>0</v>
      </c>
      <c r="BB549" s="2">
        <f t="shared" si="296"/>
        <v>0</v>
      </c>
      <c r="BC549" s="2">
        <f t="shared" si="296"/>
        <v>0</v>
      </c>
      <c r="BD549" s="2">
        <f t="shared" si="296"/>
        <v>0</v>
      </c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>
        <f>ROUND(SUMIF(AA546:AA547,"=1472364219",FQ546:FQ547),2)</f>
        <v>0</v>
      </c>
      <c r="BY549" s="2">
        <f>ROUND(SUMIF(AA546:AA547,"=1472364219",FR546:FR547),2)</f>
        <v>0</v>
      </c>
      <c r="BZ549" s="2">
        <f>ROUND(SUMIF(AA546:AA547,"=1472364219",GL546:GL547),2)</f>
        <v>0</v>
      </c>
      <c r="CA549" s="2">
        <f>ROUND(SUMIF(AA546:AA547,"=1472364219",GM546:GM547),2)</f>
        <v>0</v>
      </c>
      <c r="CB549" s="2">
        <f>ROUND(SUMIF(AA546:AA547,"=1472364219",GN546:GN547),2)</f>
        <v>0</v>
      </c>
      <c r="CC549" s="2">
        <f>ROUND(SUMIF(AA546:AA547,"=1472364219",GO546:GO547),2)</f>
        <v>0</v>
      </c>
      <c r="CD549" s="2">
        <f>ROUND(SUMIF(AA546:AA547,"=1472364219",GP546:GP547),2)</f>
        <v>0</v>
      </c>
      <c r="CE549" s="2">
        <f>AC549-BX549</f>
        <v>0</v>
      </c>
      <c r="CF549" s="2">
        <f>AC549-BY549</f>
        <v>0</v>
      </c>
      <c r="CG549" s="2">
        <f>BX549-BZ549</f>
        <v>0</v>
      </c>
      <c r="CH549" s="2">
        <f>AC549-BX549-BY549+BZ549</f>
        <v>0</v>
      </c>
      <c r="CI549" s="2">
        <f>BY549-BZ549</f>
        <v>0</v>
      </c>
      <c r="CJ549" s="2">
        <f>ROUND(SUMIF(AA546:AA547,"=1472364219",GX546:GX547),2)</f>
        <v>0</v>
      </c>
      <c r="CK549" s="2">
        <f>ROUND(SUMIF(AA546:AA547,"=1472364219",GY546:GY547),2)</f>
        <v>0</v>
      </c>
      <c r="CL549" s="2">
        <f>ROUND(SUMIF(AA546:AA547,"=1472364219",GZ546:GZ547),2)</f>
        <v>0</v>
      </c>
      <c r="CM549" s="2">
        <f>ROUND(SUMIF(AA546:AA547,"=1472364219",HD546:HD547),2)</f>
        <v>0</v>
      </c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Y549" s="2"/>
      <c r="CZ549" s="2"/>
      <c r="DA549" s="2"/>
      <c r="DB549" s="2"/>
      <c r="DC549" s="2"/>
      <c r="DD549" s="2"/>
      <c r="DE549" s="2"/>
      <c r="DF549" s="2"/>
      <c r="DG549" s="3"/>
      <c r="DH549" s="3"/>
      <c r="DI549" s="3"/>
      <c r="DJ549" s="3"/>
      <c r="DK549" s="3"/>
      <c r="DL549" s="3"/>
      <c r="DM549" s="3"/>
      <c r="DN549" s="3"/>
      <c r="DO549" s="3"/>
      <c r="DP549" s="3"/>
      <c r="DQ549" s="3"/>
      <c r="DR549" s="3"/>
      <c r="DS549" s="3"/>
      <c r="DT549" s="3"/>
      <c r="DU549" s="3"/>
      <c r="DV549" s="3"/>
      <c r="DW549" s="3"/>
      <c r="DX549" s="3"/>
      <c r="DY549" s="3"/>
      <c r="DZ549" s="3"/>
      <c r="EA549" s="3"/>
      <c r="EB549" s="3"/>
      <c r="EC549" s="3"/>
      <c r="ED549" s="3"/>
      <c r="EE549" s="3"/>
      <c r="EF549" s="3"/>
      <c r="EG549" s="3"/>
      <c r="EH549" s="3"/>
      <c r="EI549" s="3"/>
      <c r="EJ549" s="3"/>
      <c r="EK549" s="3"/>
      <c r="EL549" s="3"/>
      <c r="EM549" s="3"/>
      <c r="EN549" s="3"/>
      <c r="EO549" s="3"/>
      <c r="EP549" s="3"/>
      <c r="EQ549" s="3"/>
      <c r="ER549" s="3"/>
      <c r="ES549" s="3"/>
      <c r="ET549" s="3"/>
      <c r="EU549" s="3"/>
      <c r="EV549" s="3"/>
      <c r="EW549" s="3"/>
      <c r="EX549" s="3"/>
      <c r="EY549" s="3"/>
      <c r="EZ549" s="3"/>
      <c r="FA549" s="3"/>
      <c r="FB549" s="3"/>
      <c r="FC549" s="3"/>
      <c r="FD549" s="3"/>
      <c r="FE549" s="3"/>
      <c r="FF549" s="3"/>
      <c r="FG549" s="3"/>
      <c r="FH549" s="3"/>
      <c r="FI549" s="3"/>
      <c r="FJ549" s="3"/>
      <c r="FK549" s="3"/>
      <c r="FL549" s="3"/>
      <c r="FM549" s="3"/>
      <c r="FN549" s="3"/>
      <c r="FO549" s="3"/>
      <c r="FP549" s="3"/>
      <c r="FQ549" s="3"/>
      <c r="FR549" s="3"/>
      <c r="FS549" s="3"/>
      <c r="FT549" s="3"/>
      <c r="FU549" s="3"/>
      <c r="FV549" s="3"/>
      <c r="FW549" s="3"/>
      <c r="FX549" s="3"/>
      <c r="FY549" s="3"/>
      <c r="FZ549" s="3"/>
      <c r="GA549" s="3"/>
      <c r="GB549" s="3"/>
      <c r="GC549" s="3"/>
      <c r="GD549" s="3"/>
      <c r="GE549" s="3"/>
      <c r="GF549" s="3"/>
      <c r="GG549" s="3"/>
      <c r="GH549" s="3"/>
      <c r="GI549" s="3"/>
      <c r="GJ549" s="3"/>
      <c r="GK549" s="3"/>
      <c r="GL549" s="3"/>
      <c r="GM549" s="3"/>
      <c r="GN549" s="3"/>
      <c r="GO549" s="3"/>
      <c r="GP549" s="3"/>
      <c r="GQ549" s="3"/>
      <c r="GR549" s="3"/>
      <c r="GS549" s="3"/>
      <c r="GT549" s="3"/>
      <c r="GU549" s="3"/>
      <c r="GV549" s="3"/>
      <c r="GW549" s="3"/>
      <c r="GX549" s="3">
        <v>0</v>
      </c>
    </row>
    <row r="551" spans="1:245" x14ac:dyDescent="0.2">
      <c r="A551" s="4">
        <v>50</v>
      </c>
      <c r="B551" s="4">
        <v>0</v>
      </c>
      <c r="C551" s="4">
        <v>0</v>
      </c>
      <c r="D551" s="4">
        <v>1</v>
      </c>
      <c r="E551" s="4">
        <v>201</v>
      </c>
      <c r="F551" s="4">
        <f>ROUND(Source!O549,O551)</f>
        <v>0</v>
      </c>
      <c r="G551" s="4" t="s">
        <v>69</v>
      </c>
      <c r="H551" s="4" t="s">
        <v>70</v>
      </c>
      <c r="I551" s="4"/>
      <c r="J551" s="4"/>
      <c r="K551" s="4">
        <v>201</v>
      </c>
      <c r="L551" s="4">
        <v>1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245" x14ac:dyDescent="0.2">
      <c r="A552" s="4">
        <v>50</v>
      </c>
      <c r="B552" s="4">
        <v>0</v>
      </c>
      <c r="C552" s="4">
        <v>0</v>
      </c>
      <c r="D552" s="4">
        <v>1</v>
      </c>
      <c r="E552" s="4">
        <v>202</v>
      </c>
      <c r="F552" s="4">
        <f>ROUND(Source!P549,O552)</f>
        <v>0</v>
      </c>
      <c r="G552" s="4" t="s">
        <v>71</v>
      </c>
      <c r="H552" s="4" t="s">
        <v>72</v>
      </c>
      <c r="I552" s="4"/>
      <c r="J552" s="4"/>
      <c r="K552" s="4">
        <v>202</v>
      </c>
      <c r="L552" s="4">
        <v>2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45" x14ac:dyDescent="0.2">
      <c r="A553" s="4">
        <v>50</v>
      </c>
      <c r="B553" s="4">
        <v>0</v>
      </c>
      <c r="C553" s="4">
        <v>0</v>
      </c>
      <c r="D553" s="4">
        <v>1</v>
      </c>
      <c r="E553" s="4">
        <v>222</v>
      </c>
      <c r="F553" s="4">
        <f>ROUND(Source!AO549,O553)</f>
        <v>0</v>
      </c>
      <c r="G553" s="4" t="s">
        <v>73</v>
      </c>
      <c r="H553" s="4" t="s">
        <v>74</v>
      </c>
      <c r="I553" s="4"/>
      <c r="J553" s="4"/>
      <c r="K553" s="4">
        <v>222</v>
      </c>
      <c r="L553" s="4">
        <v>3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0</v>
      </c>
      <c r="X553" s="4">
        <v>1</v>
      </c>
      <c r="Y553" s="4">
        <v>0</v>
      </c>
      <c r="Z553" s="4"/>
      <c r="AA553" s="4"/>
      <c r="AB553" s="4"/>
    </row>
    <row r="554" spans="1:245" x14ac:dyDescent="0.2">
      <c r="A554" s="4">
        <v>50</v>
      </c>
      <c r="B554" s="4">
        <v>0</v>
      </c>
      <c r="C554" s="4">
        <v>0</v>
      </c>
      <c r="D554" s="4">
        <v>1</v>
      </c>
      <c r="E554" s="4">
        <v>225</v>
      </c>
      <c r="F554" s="4">
        <f>ROUND(Source!AV549,O554)</f>
        <v>0</v>
      </c>
      <c r="G554" s="4" t="s">
        <v>75</v>
      </c>
      <c r="H554" s="4" t="s">
        <v>76</v>
      </c>
      <c r="I554" s="4"/>
      <c r="J554" s="4"/>
      <c r="K554" s="4">
        <v>225</v>
      </c>
      <c r="L554" s="4">
        <v>4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0</v>
      </c>
      <c r="X554" s="4">
        <v>1</v>
      </c>
      <c r="Y554" s="4">
        <v>0</v>
      </c>
      <c r="Z554" s="4"/>
      <c r="AA554" s="4"/>
      <c r="AB554" s="4"/>
    </row>
    <row r="555" spans="1:245" x14ac:dyDescent="0.2">
      <c r="A555" s="4">
        <v>50</v>
      </c>
      <c r="B555" s="4">
        <v>0</v>
      </c>
      <c r="C555" s="4">
        <v>0</v>
      </c>
      <c r="D555" s="4">
        <v>1</v>
      </c>
      <c r="E555" s="4">
        <v>226</v>
      </c>
      <c r="F555" s="4">
        <f>ROUND(Source!AW549,O555)</f>
        <v>0</v>
      </c>
      <c r="G555" s="4" t="s">
        <v>77</v>
      </c>
      <c r="H555" s="4" t="s">
        <v>78</v>
      </c>
      <c r="I555" s="4"/>
      <c r="J555" s="4"/>
      <c r="K555" s="4">
        <v>226</v>
      </c>
      <c r="L555" s="4">
        <v>5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0</v>
      </c>
      <c r="X555" s="4">
        <v>1</v>
      </c>
      <c r="Y555" s="4">
        <v>0</v>
      </c>
      <c r="Z555" s="4"/>
      <c r="AA555" s="4"/>
      <c r="AB555" s="4"/>
    </row>
    <row r="556" spans="1:245" x14ac:dyDescent="0.2">
      <c r="A556" s="4">
        <v>50</v>
      </c>
      <c r="B556" s="4">
        <v>0</v>
      </c>
      <c r="C556" s="4">
        <v>0</v>
      </c>
      <c r="D556" s="4">
        <v>1</v>
      </c>
      <c r="E556" s="4">
        <v>227</v>
      </c>
      <c r="F556" s="4">
        <f>ROUND(Source!AX549,O556)</f>
        <v>0</v>
      </c>
      <c r="G556" s="4" t="s">
        <v>79</v>
      </c>
      <c r="H556" s="4" t="s">
        <v>80</v>
      </c>
      <c r="I556" s="4"/>
      <c r="J556" s="4"/>
      <c r="K556" s="4">
        <v>227</v>
      </c>
      <c r="L556" s="4">
        <v>6</v>
      </c>
      <c r="M556" s="4">
        <v>3</v>
      </c>
      <c r="N556" s="4" t="s">
        <v>3</v>
      </c>
      <c r="O556" s="4">
        <v>2</v>
      </c>
      <c r="P556" s="4"/>
      <c r="Q556" s="4"/>
      <c r="R556" s="4"/>
      <c r="S556" s="4"/>
      <c r="T556" s="4"/>
      <c r="U556" s="4"/>
      <c r="V556" s="4"/>
      <c r="W556" s="4">
        <v>0</v>
      </c>
      <c r="X556" s="4">
        <v>1</v>
      </c>
      <c r="Y556" s="4">
        <v>0</v>
      </c>
      <c r="Z556" s="4"/>
      <c r="AA556" s="4"/>
      <c r="AB556" s="4"/>
    </row>
    <row r="557" spans="1:245" x14ac:dyDescent="0.2">
      <c r="A557" s="4">
        <v>50</v>
      </c>
      <c r="B557" s="4">
        <v>0</v>
      </c>
      <c r="C557" s="4">
        <v>0</v>
      </c>
      <c r="D557" s="4">
        <v>1</v>
      </c>
      <c r="E557" s="4">
        <v>228</v>
      </c>
      <c r="F557" s="4">
        <f>ROUND(Source!AY549,O557)</f>
        <v>0</v>
      </c>
      <c r="G557" s="4" t="s">
        <v>81</v>
      </c>
      <c r="H557" s="4" t="s">
        <v>82</v>
      </c>
      <c r="I557" s="4"/>
      <c r="J557" s="4"/>
      <c r="K557" s="4">
        <v>228</v>
      </c>
      <c r="L557" s="4">
        <v>7</v>
      </c>
      <c r="M557" s="4">
        <v>3</v>
      </c>
      <c r="N557" s="4" t="s">
        <v>3</v>
      </c>
      <c r="O557" s="4">
        <v>2</v>
      </c>
      <c r="P557" s="4"/>
      <c r="Q557" s="4"/>
      <c r="R557" s="4"/>
      <c r="S557" s="4"/>
      <c r="T557" s="4"/>
      <c r="U557" s="4"/>
      <c r="V557" s="4"/>
      <c r="W557" s="4">
        <v>0</v>
      </c>
      <c r="X557" s="4">
        <v>1</v>
      </c>
      <c r="Y557" s="4">
        <v>0</v>
      </c>
      <c r="Z557" s="4"/>
      <c r="AA557" s="4"/>
      <c r="AB557" s="4"/>
    </row>
    <row r="558" spans="1:245" x14ac:dyDescent="0.2">
      <c r="A558" s="4">
        <v>50</v>
      </c>
      <c r="B558" s="4">
        <v>0</v>
      </c>
      <c r="C558" s="4">
        <v>0</v>
      </c>
      <c r="D558" s="4">
        <v>1</v>
      </c>
      <c r="E558" s="4">
        <v>216</v>
      </c>
      <c r="F558" s="4">
        <f>ROUND(Source!AP549,O558)</f>
        <v>0</v>
      </c>
      <c r="G558" s="4" t="s">
        <v>83</v>
      </c>
      <c r="H558" s="4" t="s">
        <v>84</v>
      </c>
      <c r="I558" s="4"/>
      <c r="J558" s="4"/>
      <c r="K558" s="4">
        <v>216</v>
      </c>
      <c r="L558" s="4">
        <v>8</v>
      </c>
      <c r="M558" s="4">
        <v>3</v>
      </c>
      <c r="N558" s="4" t="s">
        <v>3</v>
      </c>
      <c r="O558" s="4">
        <v>2</v>
      </c>
      <c r="P558" s="4"/>
      <c r="Q558" s="4"/>
      <c r="R558" s="4"/>
      <c r="S558" s="4"/>
      <c r="T558" s="4"/>
      <c r="U558" s="4"/>
      <c r="V558" s="4"/>
      <c r="W558" s="4">
        <v>0</v>
      </c>
      <c r="X558" s="4">
        <v>1</v>
      </c>
      <c r="Y558" s="4">
        <v>0</v>
      </c>
      <c r="Z558" s="4"/>
      <c r="AA558" s="4"/>
      <c r="AB558" s="4"/>
    </row>
    <row r="559" spans="1:245" x14ac:dyDescent="0.2">
      <c r="A559" s="4">
        <v>50</v>
      </c>
      <c r="B559" s="4">
        <v>0</v>
      </c>
      <c r="C559" s="4">
        <v>0</v>
      </c>
      <c r="D559" s="4">
        <v>1</v>
      </c>
      <c r="E559" s="4">
        <v>223</v>
      </c>
      <c r="F559" s="4">
        <f>ROUND(Source!AQ549,O559)</f>
        <v>0</v>
      </c>
      <c r="G559" s="4" t="s">
        <v>85</v>
      </c>
      <c r="H559" s="4" t="s">
        <v>86</v>
      </c>
      <c r="I559" s="4"/>
      <c r="J559" s="4"/>
      <c r="K559" s="4">
        <v>223</v>
      </c>
      <c r="L559" s="4">
        <v>9</v>
      </c>
      <c r="M559" s="4">
        <v>3</v>
      </c>
      <c r="N559" s="4" t="s">
        <v>3</v>
      </c>
      <c r="O559" s="4">
        <v>2</v>
      </c>
      <c r="P559" s="4"/>
      <c r="Q559" s="4"/>
      <c r="R559" s="4"/>
      <c r="S559" s="4"/>
      <c r="T559" s="4"/>
      <c r="U559" s="4"/>
      <c r="V559" s="4"/>
      <c r="W559" s="4">
        <v>0</v>
      </c>
      <c r="X559" s="4">
        <v>1</v>
      </c>
      <c r="Y559" s="4">
        <v>0</v>
      </c>
      <c r="Z559" s="4"/>
      <c r="AA559" s="4"/>
      <c r="AB559" s="4"/>
    </row>
    <row r="560" spans="1:245" x14ac:dyDescent="0.2">
      <c r="A560" s="4">
        <v>50</v>
      </c>
      <c r="B560" s="4">
        <v>0</v>
      </c>
      <c r="C560" s="4">
        <v>0</v>
      </c>
      <c r="D560" s="4">
        <v>1</v>
      </c>
      <c r="E560" s="4">
        <v>229</v>
      </c>
      <c r="F560" s="4">
        <f>ROUND(Source!AZ549,O560)</f>
        <v>0</v>
      </c>
      <c r="G560" s="4" t="s">
        <v>87</v>
      </c>
      <c r="H560" s="4" t="s">
        <v>88</v>
      </c>
      <c r="I560" s="4"/>
      <c r="J560" s="4"/>
      <c r="K560" s="4">
        <v>229</v>
      </c>
      <c r="L560" s="4">
        <v>10</v>
      </c>
      <c r="M560" s="4">
        <v>3</v>
      </c>
      <c r="N560" s="4" t="s">
        <v>3</v>
      </c>
      <c r="O560" s="4">
        <v>2</v>
      </c>
      <c r="P560" s="4"/>
      <c r="Q560" s="4"/>
      <c r="R560" s="4"/>
      <c r="S560" s="4"/>
      <c r="T560" s="4"/>
      <c r="U560" s="4"/>
      <c r="V560" s="4"/>
      <c r="W560" s="4">
        <v>0</v>
      </c>
      <c r="X560" s="4">
        <v>1</v>
      </c>
      <c r="Y560" s="4">
        <v>0</v>
      </c>
      <c r="Z560" s="4"/>
      <c r="AA560" s="4"/>
      <c r="AB560" s="4"/>
    </row>
    <row r="561" spans="1:28" x14ac:dyDescent="0.2">
      <c r="A561" s="4">
        <v>50</v>
      </c>
      <c r="B561" s="4">
        <v>0</v>
      </c>
      <c r="C561" s="4">
        <v>0</v>
      </c>
      <c r="D561" s="4">
        <v>1</v>
      </c>
      <c r="E561" s="4">
        <v>203</v>
      </c>
      <c r="F561" s="4">
        <f>ROUND(Source!Q549,O561)</f>
        <v>0</v>
      </c>
      <c r="G561" s="4" t="s">
        <v>89</v>
      </c>
      <c r="H561" s="4" t="s">
        <v>90</v>
      </c>
      <c r="I561" s="4"/>
      <c r="J561" s="4"/>
      <c r="K561" s="4">
        <v>203</v>
      </c>
      <c r="L561" s="4">
        <v>11</v>
      </c>
      <c r="M561" s="4">
        <v>3</v>
      </c>
      <c r="N561" s="4" t="s">
        <v>3</v>
      </c>
      <c r="O561" s="4">
        <v>2</v>
      </c>
      <c r="P561" s="4"/>
      <c r="Q561" s="4"/>
      <c r="R561" s="4"/>
      <c r="S561" s="4"/>
      <c r="T561" s="4"/>
      <c r="U561" s="4"/>
      <c r="V561" s="4"/>
      <c r="W561" s="4">
        <v>0</v>
      </c>
      <c r="X561" s="4">
        <v>1</v>
      </c>
      <c r="Y561" s="4">
        <v>0</v>
      </c>
      <c r="Z561" s="4"/>
      <c r="AA561" s="4"/>
      <c r="AB561" s="4"/>
    </row>
    <row r="562" spans="1:28" x14ac:dyDescent="0.2">
      <c r="A562" s="4">
        <v>50</v>
      </c>
      <c r="B562" s="4">
        <v>0</v>
      </c>
      <c r="C562" s="4">
        <v>0</v>
      </c>
      <c r="D562" s="4">
        <v>1</v>
      </c>
      <c r="E562" s="4">
        <v>231</v>
      </c>
      <c r="F562" s="4">
        <f>ROUND(Source!BB549,O562)</f>
        <v>0</v>
      </c>
      <c r="G562" s="4" t="s">
        <v>91</v>
      </c>
      <c r="H562" s="4" t="s">
        <v>92</v>
      </c>
      <c r="I562" s="4"/>
      <c r="J562" s="4"/>
      <c r="K562" s="4">
        <v>231</v>
      </c>
      <c r="L562" s="4">
        <v>12</v>
      </c>
      <c r="M562" s="4">
        <v>3</v>
      </c>
      <c r="N562" s="4" t="s">
        <v>3</v>
      </c>
      <c r="O562" s="4">
        <v>2</v>
      </c>
      <c r="P562" s="4"/>
      <c r="Q562" s="4"/>
      <c r="R562" s="4"/>
      <c r="S562" s="4"/>
      <c r="T562" s="4"/>
      <c r="U562" s="4"/>
      <c r="V562" s="4"/>
      <c r="W562" s="4">
        <v>0</v>
      </c>
      <c r="X562" s="4">
        <v>1</v>
      </c>
      <c r="Y562" s="4">
        <v>0</v>
      </c>
      <c r="Z562" s="4"/>
      <c r="AA562" s="4"/>
      <c r="AB562" s="4"/>
    </row>
    <row r="563" spans="1:28" x14ac:dyDescent="0.2">
      <c r="A563" s="4">
        <v>50</v>
      </c>
      <c r="B563" s="4">
        <v>0</v>
      </c>
      <c r="C563" s="4">
        <v>0</v>
      </c>
      <c r="D563" s="4">
        <v>1</v>
      </c>
      <c r="E563" s="4">
        <v>204</v>
      </c>
      <c r="F563" s="4">
        <f>ROUND(Source!R549,O563)</f>
        <v>0</v>
      </c>
      <c r="G563" s="4" t="s">
        <v>93</v>
      </c>
      <c r="H563" s="4" t="s">
        <v>94</v>
      </c>
      <c r="I563" s="4"/>
      <c r="J563" s="4"/>
      <c r="K563" s="4">
        <v>204</v>
      </c>
      <c r="L563" s="4">
        <v>13</v>
      </c>
      <c r="M563" s="4">
        <v>3</v>
      </c>
      <c r="N563" s="4" t="s">
        <v>3</v>
      </c>
      <c r="O563" s="4">
        <v>2</v>
      </c>
      <c r="P563" s="4"/>
      <c r="Q563" s="4"/>
      <c r="R563" s="4"/>
      <c r="S563" s="4"/>
      <c r="T563" s="4"/>
      <c r="U563" s="4"/>
      <c r="V563" s="4"/>
      <c r="W563" s="4">
        <v>0</v>
      </c>
      <c r="X563" s="4">
        <v>1</v>
      </c>
      <c r="Y563" s="4">
        <v>0</v>
      </c>
      <c r="Z563" s="4"/>
      <c r="AA563" s="4"/>
      <c r="AB563" s="4"/>
    </row>
    <row r="564" spans="1:28" x14ac:dyDescent="0.2">
      <c r="A564" s="4">
        <v>50</v>
      </c>
      <c r="B564" s="4">
        <v>0</v>
      </c>
      <c r="C564" s="4">
        <v>0</v>
      </c>
      <c r="D564" s="4">
        <v>1</v>
      </c>
      <c r="E564" s="4">
        <v>205</v>
      </c>
      <c r="F564" s="4">
        <f>ROUND(Source!S549,O564)</f>
        <v>0</v>
      </c>
      <c r="G564" s="4" t="s">
        <v>95</v>
      </c>
      <c r="H564" s="4" t="s">
        <v>96</v>
      </c>
      <c r="I564" s="4"/>
      <c r="J564" s="4"/>
      <c r="K564" s="4">
        <v>205</v>
      </c>
      <c r="L564" s="4">
        <v>14</v>
      </c>
      <c r="M564" s="4">
        <v>3</v>
      </c>
      <c r="N564" s="4" t="s">
        <v>3</v>
      </c>
      <c r="O564" s="4">
        <v>2</v>
      </c>
      <c r="P564" s="4"/>
      <c r="Q564" s="4"/>
      <c r="R564" s="4"/>
      <c r="S564" s="4"/>
      <c r="T564" s="4"/>
      <c r="U564" s="4"/>
      <c r="V564" s="4"/>
      <c r="W564" s="4">
        <v>0</v>
      </c>
      <c r="X564" s="4">
        <v>1</v>
      </c>
      <c r="Y564" s="4">
        <v>0</v>
      </c>
      <c r="Z564" s="4"/>
      <c r="AA564" s="4"/>
      <c r="AB564" s="4"/>
    </row>
    <row r="565" spans="1:28" x14ac:dyDescent="0.2">
      <c r="A565" s="4">
        <v>50</v>
      </c>
      <c r="B565" s="4">
        <v>0</v>
      </c>
      <c r="C565" s="4">
        <v>0</v>
      </c>
      <c r="D565" s="4">
        <v>1</v>
      </c>
      <c r="E565" s="4">
        <v>232</v>
      </c>
      <c r="F565" s="4">
        <f>ROUND(Source!BC549,O565)</f>
        <v>0</v>
      </c>
      <c r="G565" s="4" t="s">
        <v>97</v>
      </c>
      <c r="H565" s="4" t="s">
        <v>98</v>
      </c>
      <c r="I565" s="4"/>
      <c r="J565" s="4"/>
      <c r="K565" s="4">
        <v>232</v>
      </c>
      <c r="L565" s="4">
        <v>15</v>
      </c>
      <c r="M565" s="4">
        <v>3</v>
      </c>
      <c r="N565" s="4" t="s">
        <v>3</v>
      </c>
      <c r="O565" s="4">
        <v>2</v>
      </c>
      <c r="P565" s="4"/>
      <c r="Q565" s="4"/>
      <c r="R565" s="4"/>
      <c r="S565" s="4"/>
      <c r="T565" s="4"/>
      <c r="U565" s="4"/>
      <c r="V565" s="4"/>
      <c r="W565" s="4">
        <v>0</v>
      </c>
      <c r="X565" s="4">
        <v>1</v>
      </c>
      <c r="Y565" s="4">
        <v>0</v>
      </c>
      <c r="Z565" s="4"/>
      <c r="AA565" s="4"/>
      <c r="AB565" s="4"/>
    </row>
    <row r="566" spans="1:28" x14ac:dyDescent="0.2">
      <c r="A566" s="4">
        <v>50</v>
      </c>
      <c r="B566" s="4">
        <v>0</v>
      </c>
      <c r="C566" s="4">
        <v>0</v>
      </c>
      <c r="D566" s="4">
        <v>1</v>
      </c>
      <c r="E566" s="4">
        <v>214</v>
      </c>
      <c r="F566" s="4">
        <f>ROUND(Source!AS549,O566)</f>
        <v>0</v>
      </c>
      <c r="G566" s="4" t="s">
        <v>99</v>
      </c>
      <c r="H566" s="4" t="s">
        <v>100</v>
      </c>
      <c r="I566" s="4"/>
      <c r="J566" s="4"/>
      <c r="K566" s="4">
        <v>214</v>
      </c>
      <c r="L566" s="4">
        <v>16</v>
      </c>
      <c r="M566" s="4">
        <v>3</v>
      </c>
      <c r="N566" s="4" t="s">
        <v>3</v>
      </c>
      <c r="O566" s="4">
        <v>2</v>
      </c>
      <c r="P566" s="4"/>
      <c r="Q566" s="4"/>
      <c r="R566" s="4"/>
      <c r="S566" s="4"/>
      <c r="T566" s="4"/>
      <c r="U566" s="4"/>
      <c r="V566" s="4"/>
      <c r="W566" s="4">
        <v>0</v>
      </c>
      <c r="X566" s="4">
        <v>1</v>
      </c>
      <c r="Y566" s="4">
        <v>0</v>
      </c>
      <c r="Z566" s="4"/>
      <c r="AA566" s="4"/>
      <c r="AB566" s="4"/>
    </row>
    <row r="567" spans="1:28" x14ac:dyDescent="0.2">
      <c r="A567" s="4">
        <v>50</v>
      </c>
      <c r="B567" s="4">
        <v>0</v>
      </c>
      <c r="C567" s="4">
        <v>0</v>
      </c>
      <c r="D567" s="4">
        <v>1</v>
      </c>
      <c r="E567" s="4">
        <v>215</v>
      </c>
      <c r="F567" s="4">
        <f>ROUND(Source!AT549,O567)</f>
        <v>0</v>
      </c>
      <c r="G567" s="4" t="s">
        <v>101</v>
      </c>
      <c r="H567" s="4" t="s">
        <v>102</v>
      </c>
      <c r="I567" s="4"/>
      <c r="J567" s="4"/>
      <c r="K567" s="4">
        <v>215</v>
      </c>
      <c r="L567" s="4">
        <v>17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0</v>
      </c>
      <c r="X567" s="4">
        <v>1</v>
      </c>
      <c r="Y567" s="4">
        <v>0</v>
      </c>
      <c r="Z567" s="4"/>
      <c r="AA567" s="4"/>
      <c r="AB567" s="4"/>
    </row>
    <row r="568" spans="1:28" x14ac:dyDescent="0.2">
      <c r="A568" s="4">
        <v>50</v>
      </c>
      <c r="B568" s="4">
        <v>0</v>
      </c>
      <c r="C568" s="4">
        <v>0</v>
      </c>
      <c r="D568" s="4">
        <v>1</v>
      </c>
      <c r="E568" s="4">
        <v>217</v>
      </c>
      <c r="F568" s="4">
        <f>ROUND(Source!AU549,O568)</f>
        <v>0</v>
      </c>
      <c r="G568" s="4" t="s">
        <v>103</v>
      </c>
      <c r="H568" s="4" t="s">
        <v>104</v>
      </c>
      <c r="I568" s="4"/>
      <c r="J568" s="4"/>
      <c r="K568" s="4">
        <v>217</v>
      </c>
      <c r="L568" s="4">
        <v>18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0</v>
      </c>
      <c r="X568" s="4">
        <v>1</v>
      </c>
      <c r="Y568" s="4">
        <v>0</v>
      </c>
      <c r="Z568" s="4"/>
      <c r="AA568" s="4"/>
      <c r="AB568" s="4"/>
    </row>
    <row r="569" spans="1:28" x14ac:dyDescent="0.2">
      <c r="A569" s="4">
        <v>50</v>
      </c>
      <c r="B569" s="4">
        <v>0</v>
      </c>
      <c r="C569" s="4">
        <v>0</v>
      </c>
      <c r="D569" s="4">
        <v>1</v>
      </c>
      <c r="E569" s="4">
        <v>230</v>
      </c>
      <c r="F569" s="4">
        <f>ROUND(Source!BA549,O569)</f>
        <v>0</v>
      </c>
      <c r="G569" s="4" t="s">
        <v>105</v>
      </c>
      <c r="H569" s="4" t="s">
        <v>106</v>
      </c>
      <c r="I569" s="4"/>
      <c r="J569" s="4"/>
      <c r="K569" s="4">
        <v>230</v>
      </c>
      <c r="L569" s="4">
        <v>19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0</v>
      </c>
      <c r="X569" s="4">
        <v>1</v>
      </c>
      <c r="Y569" s="4">
        <v>0</v>
      </c>
      <c r="Z569" s="4"/>
      <c r="AA569" s="4"/>
      <c r="AB569" s="4"/>
    </row>
    <row r="570" spans="1:28" x14ac:dyDescent="0.2">
      <c r="A570" s="4">
        <v>50</v>
      </c>
      <c r="B570" s="4">
        <v>0</v>
      </c>
      <c r="C570" s="4">
        <v>0</v>
      </c>
      <c r="D570" s="4">
        <v>1</v>
      </c>
      <c r="E570" s="4">
        <v>206</v>
      </c>
      <c r="F570" s="4">
        <f>ROUND(Source!T549,O570)</f>
        <v>0</v>
      </c>
      <c r="G570" s="4" t="s">
        <v>107</v>
      </c>
      <c r="H570" s="4" t="s">
        <v>108</v>
      </c>
      <c r="I570" s="4"/>
      <c r="J570" s="4"/>
      <c r="K570" s="4">
        <v>206</v>
      </c>
      <c r="L570" s="4">
        <v>20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0</v>
      </c>
      <c r="X570" s="4">
        <v>1</v>
      </c>
      <c r="Y570" s="4">
        <v>0</v>
      </c>
      <c r="Z570" s="4"/>
      <c r="AA570" s="4"/>
      <c r="AB570" s="4"/>
    </row>
    <row r="571" spans="1:28" x14ac:dyDescent="0.2">
      <c r="A571" s="4">
        <v>50</v>
      </c>
      <c r="B571" s="4">
        <v>0</v>
      </c>
      <c r="C571" s="4">
        <v>0</v>
      </c>
      <c r="D571" s="4">
        <v>1</v>
      </c>
      <c r="E571" s="4">
        <v>207</v>
      </c>
      <c r="F571" s="4">
        <f>Source!U549</f>
        <v>0</v>
      </c>
      <c r="G571" s="4" t="s">
        <v>109</v>
      </c>
      <c r="H571" s="4" t="s">
        <v>110</v>
      </c>
      <c r="I571" s="4"/>
      <c r="J571" s="4"/>
      <c r="K571" s="4">
        <v>207</v>
      </c>
      <c r="L571" s="4">
        <v>21</v>
      </c>
      <c r="M571" s="4">
        <v>3</v>
      </c>
      <c r="N571" s="4" t="s">
        <v>3</v>
      </c>
      <c r="O571" s="4">
        <v>-1</v>
      </c>
      <c r="P571" s="4"/>
      <c r="Q571" s="4"/>
      <c r="R571" s="4"/>
      <c r="S571" s="4"/>
      <c r="T571" s="4"/>
      <c r="U571" s="4"/>
      <c r="V571" s="4"/>
      <c r="W571" s="4">
        <v>0</v>
      </c>
      <c r="X571" s="4">
        <v>1</v>
      </c>
      <c r="Y571" s="4">
        <v>0</v>
      </c>
      <c r="Z571" s="4"/>
      <c r="AA571" s="4"/>
      <c r="AB571" s="4"/>
    </row>
    <row r="572" spans="1:28" x14ac:dyDescent="0.2">
      <c r="A572" s="4">
        <v>50</v>
      </c>
      <c r="B572" s="4">
        <v>0</v>
      </c>
      <c r="C572" s="4">
        <v>0</v>
      </c>
      <c r="D572" s="4">
        <v>1</v>
      </c>
      <c r="E572" s="4">
        <v>208</v>
      </c>
      <c r="F572" s="4">
        <f>Source!V549</f>
        <v>0</v>
      </c>
      <c r="G572" s="4" t="s">
        <v>111</v>
      </c>
      <c r="H572" s="4" t="s">
        <v>112</v>
      </c>
      <c r="I572" s="4"/>
      <c r="J572" s="4"/>
      <c r="K572" s="4">
        <v>208</v>
      </c>
      <c r="L572" s="4">
        <v>22</v>
      </c>
      <c r="M572" s="4">
        <v>3</v>
      </c>
      <c r="N572" s="4" t="s">
        <v>3</v>
      </c>
      <c r="O572" s="4">
        <v>-1</v>
      </c>
      <c r="P572" s="4"/>
      <c r="Q572" s="4"/>
      <c r="R572" s="4"/>
      <c r="S572" s="4"/>
      <c r="T572" s="4"/>
      <c r="U572" s="4"/>
      <c r="V572" s="4"/>
      <c r="W572" s="4">
        <v>0</v>
      </c>
      <c r="X572" s="4">
        <v>1</v>
      </c>
      <c r="Y572" s="4">
        <v>0</v>
      </c>
      <c r="Z572" s="4"/>
      <c r="AA572" s="4"/>
      <c r="AB572" s="4"/>
    </row>
    <row r="573" spans="1:28" x14ac:dyDescent="0.2">
      <c r="A573" s="4">
        <v>50</v>
      </c>
      <c r="B573" s="4">
        <v>0</v>
      </c>
      <c r="C573" s="4">
        <v>0</v>
      </c>
      <c r="D573" s="4">
        <v>1</v>
      </c>
      <c r="E573" s="4">
        <v>209</v>
      </c>
      <c r="F573" s="4">
        <f>ROUND(Source!W549,O573)</f>
        <v>0</v>
      </c>
      <c r="G573" s="4" t="s">
        <v>113</v>
      </c>
      <c r="H573" s="4" t="s">
        <v>114</v>
      </c>
      <c r="I573" s="4"/>
      <c r="J573" s="4"/>
      <c r="K573" s="4">
        <v>209</v>
      </c>
      <c r="L573" s="4">
        <v>23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0</v>
      </c>
      <c r="X573" s="4">
        <v>1</v>
      </c>
      <c r="Y573" s="4">
        <v>0</v>
      </c>
      <c r="Z573" s="4"/>
      <c r="AA573" s="4"/>
      <c r="AB573" s="4"/>
    </row>
    <row r="574" spans="1:28" x14ac:dyDescent="0.2">
      <c r="A574" s="4">
        <v>50</v>
      </c>
      <c r="B574" s="4">
        <v>0</v>
      </c>
      <c r="C574" s="4">
        <v>0</v>
      </c>
      <c r="D574" s="4">
        <v>1</v>
      </c>
      <c r="E574" s="4">
        <v>233</v>
      </c>
      <c r="F574" s="4">
        <f>ROUND(Source!BD549,O574)</f>
        <v>0</v>
      </c>
      <c r="G574" s="4" t="s">
        <v>115</v>
      </c>
      <c r="H574" s="4" t="s">
        <v>116</v>
      </c>
      <c r="I574" s="4"/>
      <c r="J574" s="4"/>
      <c r="K574" s="4">
        <v>233</v>
      </c>
      <c r="L574" s="4">
        <v>24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0</v>
      </c>
      <c r="X574" s="4">
        <v>1</v>
      </c>
      <c r="Y574" s="4">
        <v>0</v>
      </c>
      <c r="Z574" s="4"/>
      <c r="AA574" s="4"/>
      <c r="AB574" s="4"/>
    </row>
    <row r="575" spans="1:28" x14ac:dyDescent="0.2">
      <c r="A575" s="4">
        <v>50</v>
      </c>
      <c r="B575" s="4">
        <v>0</v>
      </c>
      <c r="C575" s="4">
        <v>0</v>
      </c>
      <c r="D575" s="4">
        <v>1</v>
      </c>
      <c r="E575" s="4">
        <v>210</v>
      </c>
      <c r="F575" s="4">
        <f>ROUND(Source!X549,O575)</f>
        <v>0</v>
      </c>
      <c r="G575" s="4" t="s">
        <v>117</v>
      </c>
      <c r="H575" s="4" t="s">
        <v>118</v>
      </c>
      <c r="I575" s="4"/>
      <c r="J575" s="4"/>
      <c r="K575" s="4">
        <v>210</v>
      </c>
      <c r="L575" s="4">
        <v>25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8" x14ac:dyDescent="0.2">
      <c r="A576" s="4">
        <v>50</v>
      </c>
      <c r="B576" s="4">
        <v>0</v>
      </c>
      <c r="C576" s="4">
        <v>0</v>
      </c>
      <c r="D576" s="4">
        <v>1</v>
      </c>
      <c r="E576" s="4">
        <v>211</v>
      </c>
      <c r="F576" s="4">
        <f>ROUND(Source!Y549,O576)</f>
        <v>0</v>
      </c>
      <c r="G576" s="4" t="s">
        <v>119</v>
      </c>
      <c r="H576" s="4" t="s">
        <v>120</v>
      </c>
      <c r="I576" s="4"/>
      <c r="J576" s="4"/>
      <c r="K576" s="4">
        <v>211</v>
      </c>
      <c r="L576" s="4">
        <v>26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45" x14ac:dyDescent="0.2">
      <c r="A577" s="4">
        <v>50</v>
      </c>
      <c r="B577" s="4">
        <v>0</v>
      </c>
      <c r="C577" s="4">
        <v>0</v>
      </c>
      <c r="D577" s="4">
        <v>1</v>
      </c>
      <c r="E577" s="4">
        <v>224</v>
      </c>
      <c r="F577" s="4">
        <f>ROUND(Source!AR549,O577)</f>
        <v>0</v>
      </c>
      <c r="G577" s="4" t="s">
        <v>121</v>
      </c>
      <c r="H577" s="4" t="s">
        <v>122</v>
      </c>
      <c r="I577" s="4"/>
      <c r="J577" s="4"/>
      <c r="K577" s="4">
        <v>224</v>
      </c>
      <c r="L577" s="4">
        <v>27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0</v>
      </c>
      <c r="X577" s="4">
        <v>1</v>
      </c>
      <c r="Y577" s="4">
        <v>0</v>
      </c>
      <c r="Z577" s="4"/>
      <c r="AA577" s="4"/>
      <c r="AB577" s="4"/>
    </row>
    <row r="579" spans="1:245" x14ac:dyDescent="0.2">
      <c r="A579" s="1">
        <v>4</v>
      </c>
      <c r="B579" s="1">
        <v>1</v>
      </c>
      <c r="C579" s="1"/>
      <c r="D579" s="1">
        <f>ROW(A723)</f>
        <v>723</v>
      </c>
      <c r="E579" s="1"/>
      <c r="F579" s="1" t="s">
        <v>11</v>
      </c>
      <c r="G579" s="1" t="s">
        <v>311</v>
      </c>
      <c r="H579" s="1" t="s">
        <v>3</v>
      </c>
      <c r="I579" s="1">
        <v>0</v>
      </c>
      <c r="J579" s="1"/>
      <c r="K579" s="1">
        <v>-1</v>
      </c>
      <c r="L579" s="1"/>
      <c r="M579" s="1" t="s">
        <v>3</v>
      </c>
      <c r="N579" s="1"/>
      <c r="O579" s="1"/>
      <c r="P579" s="1"/>
      <c r="Q579" s="1"/>
      <c r="R579" s="1"/>
      <c r="S579" s="1">
        <v>0</v>
      </c>
      <c r="T579" s="1"/>
      <c r="U579" s="1" t="s">
        <v>3</v>
      </c>
      <c r="V579" s="1">
        <v>0</v>
      </c>
      <c r="W579" s="1"/>
      <c r="X579" s="1"/>
      <c r="Y579" s="1"/>
      <c r="Z579" s="1"/>
      <c r="AA579" s="1"/>
      <c r="AB579" s="1" t="s">
        <v>3</v>
      </c>
      <c r="AC579" s="1" t="s">
        <v>3</v>
      </c>
      <c r="AD579" s="1" t="s">
        <v>3</v>
      </c>
      <c r="AE579" s="1" t="s">
        <v>3</v>
      </c>
      <c r="AF579" s="1" t="s">
        <v>3</v>
      </c>
      <c r="AG579" s="1" t="s">
        <v>3</v>
      </c>
      <c r="AH579" s="1"/>
      <c r="AI579" s="1"/>
      <c r="AJ579" s="1"/>
      <c r="AK579" s="1"/>
      <c r="AL579" s="1"/>
      <c r="AM579" s="1"/>
      <c r="AN579" s="1"/>
      <c r="AO579" s="1"/>
      <c r="AP579" s="1" t="s">
        <v>3</v>
      </c>
      <c r="AQ579" s="1" t="s">
        <v>3</v>
      </c>
      <c r="AR579" s="1" t="s">
        <v>3</v>
      </c>
      <c r="AS579" s="1"/>
      <c r="AT579" s="1"/>
      <c r="AU579" s="1"/>
      <c r="AV579" s="1"/>
      <c r="AW579" s="1"/>
      <c r="AX579" s="1"/>
      <c r="AY579" s="1"/>
      <c r="AZ579" s="1" t="s">
        <v>3</v>
      </c>
      <c r="BA579" s="1"/>
      <c r="BB579" s="1" t="s">
        <v>3</v>
      </c>
      <c r="BC579" s="1" t="s">
        <v>3</v>
      </c>
      <c r="BD579" s="1" t="s">
        <v>3</v>
      </c>
      <c r="BE579" s="1" t="s">
        <v>3</v>
      </c>
      <c r="BF579" s="1" t="s">
        <v>3</v>
      </c>
      <c r="BG579" s="1" t="s">
        <v>3</v>
      </c>
      <c r="BH579" s="1" t="s">
        <v>3</v>
      </c>
      <c r="BI579" s="1" t="s">
        <v>3</v>
      </c>
      <c r="BJ579" s="1" t="s">
        <v>3</v>
      </c>
      <c r="BK579" s="1" t="s">
        <v>3</v>
      </c>
      <c r="BL579" s="1" t="s">
        <v>3</v>
      </c>
      <c r="BM579" s="1" t="s">
        <v>3</v>
      </c>
      <c r="BN579" s="1" t="s">
        <v>3</v>
      </c>
      <c r="BO579" s="1" t="s">
        <v>3</v>
      </c>
      <c r="BP579" s="1" t="s">
        <v>3</v>
      </c>
      <c r="BQ579" s="1"/>
      <c r="BR579" s="1"/>
      <c r="BS579" s="1"/>
      <c r="BT579" s="1"/>
      <c r="BU579" s="1"/>
      <c r="BV579" s="1"/>
      <c r="BW579" s="1"/>
      <c r="BX579" s="1">
        <v>0</v>
      </c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>
        <v>0</v>
      </c>
    </row>
    <row r="581" spans="1:245" x14ac:dyDescent="0.2">
      <c r="A581" s="2">
        <v>52</v>
      </c>
      <c r="B581" s="2">
        <f t="shared" ref="B581:G581" si="297">B723</f>
        <v>1</v>
      </c>
      <c r="C581" s="2">
        <f t="shared" si="297"/>
        <v>4</v>
      </c>
      <c r="D581" s="2">
        <f t="shared" si="297"/>
        <v>579</v>
      </c>
      <c r="E581" s="2">
        <f t="shared" si="297"/>
        <v>0</v>
      </c>
      <c r="F581" s="2" t="str">
        <f t="shared" si="297"/>
        <v>Новый раздел</v>
      </c>
      <c r="G581" s="2" t="str">
        <f t="shared" si="297"/>
        <v>5. Охранные системы</v>
      </c>
      <c r="H581" s="2"/>
      <c r="I581" s="2"/>
      <c r="J581" s="2"/>
      <c r="K581" s="2"/>
      <c r="L581" s="2"/>
      <c r="M581" s="2"/>
      <c r="N581" s="2"/>
      <c r="O581" s="2">
        <f t="shared" ref="O581:AT581" si="298">O723</f>
        <v>127517.93</v>
      </c>
      <c r="P581" s="2">
        <f t="shared" si="298"/>
        <v>6906.1</v>
      </c>
      <c r="Q581" s="2">
        <f t="shared" si="298"/>
        <v>5007.92</v>
      </c>
      <c r="R581" s="2">
        <f t="shared" si="298"/>
        <v>3172.56</v>
      </c>
      <c r="S581" s="2">
        <f t="shared" si="298"/>
        <v>115603.91</v>
      </c>
      <c r="T581" s="2">
        <f t="shared" si="298"/>
        <v>0</v>
      </c>
      <c r="U581" s="2">
        <f t="shared" si="298"/>
        <v>165.92260000000002</v>
      </c>
      <c r="V581" s="2">
        <f t="shared" si="298"/>
        <v>0</v>
      </c>
      <c r="W581" s="2">
        <f t="shared" si="298"/>
        <v>0</v>
      </c>
      <c r="X581" s="2">
        <f t="shared" si="298"/>
        <v>80922.75</v>
      </c>
      <c r="Y581" s="2">
        <f t="shared" si="298"/>
        <v>11560.41</v>
      </c>
      <c r="Z581" s="2">
        <f t="shared" si="298"/>
        <v>0</v>
      </c>
      <c r="AA581" s="2">
        <f t="shared" si="298"/>
        <v>0</v>
      </c>
      <c r="AB581" s="2">
        <f t="shared" si="298"/>
        <v>0</v>
      </c>
      <c r="AC581" s="2">
        <f t="shared" si="298"/>
        <v>0</v>
      </c>
      <c r="AD581" s="2">
        <f t="shared" si="298"/>
        <v>0</v>
      </c>
      <c r="AE581" s="2">
        <f t="shared" si="298"/>
        <v>0</v>
      </c>
      <c r="AF581" s="2">
        <f t="shared" si="298"/>
        <v>0</v>
      </c>
      <c r="AG581" s="2">
        <f t="shared" si="298"/>
        <v>0</v>
      </c>
      <c r="AH581" s="2">
        <f t="shared" si="298"/>
        <v>0</v>
      </c>
      <c r="AI581" s="2">
        <f t="shared" si="298"/>
        <v>0</v>
      </c>
      <c r="AJ581" s="2">
        <f t="shared" si="298"/>
        <v>0</v>
      </c>
      <c r="AK581" s="2">
        <f t="shared" si="298"/>
        <v>0</v>
      </c>
      <c r="AL581" s="2">
        <f t="shared" si="298"/>
        <v>0</v>
      </c>
      <c r="AM581" s="2">
        <f t="shared" si="298"/>
        <v>0</v>
      </c>
      <c r="AN581" s="2">
        <f t="shared" si="298"/>
        <v>0</v>
      </c>
      <c r="AO581" s="2">
        <f t="shared" si="298"/>
        <v>0</v>
      </c>
      <c r="AP581" s="2">
        <f t="shared" si="298"/>
        <v>0</v>
      </c>
      <c r="AQ581" s="2">
        <f t="shared" si="298"/>
        <v>0</v>
      </c>
      <c r="AR581" s="2">
        <f t="shared" si="298"/>
        <v>223427.44</v>
      </c>
      <c r="AS581" s="2">
        <f t="shared" si="298"/>
        <v>0</v>
      </c>
      <c r="AT581" s="2">
        <f t="shared" si="298"/>
        <v>0</v>
      </c>
      <c r="AU581" s="2">
        <f t="shared" ref="AU581:BZ581" si="299">AU723</f>
        <v>223427.44</v>
      </c>
      <c r="AV581" s="2">
        <f t="shared" si="299"/>
        <v>6906.1</v>
      </c>
      <c r="AW581" s="2">
        <f t="shared" si="299"/>
        <v>6906.1</v>
      </c>
      <c r="AX581" s="2">
        <f t="shared" si="299"/>
        <v>0</v>
      </c>
      <c r="AY581" s="2">
        <f t="shared" si="299"/>
        <v>6906.1</v>
      </c>
      <c r="AZ581" s="2">
        <f t="shared" si="299"/>
        <v>0</v>
      </c>
      <c r="BA581" s="2">
        <f t="shared" si="299"/>
        <v>0</v>
      </c>
      <c r="BB581" s="2">
        <f t="shared" si="299"/>
        <v>0</v>
      </c>
      <c r="BC581" s="2">
        <f t="shared" si="299"/>
        <v>0</v>
      </c>
      <c r="BD581" s="2">
        <f t="shared" si="299"/>
        <v>0</v>
      </c>
      <c r="BE581" s="2">
        <f t="shared" si="299"/>
        <v>0</v>
      </c>
      <c r="BF581" s="2">
        <f t="shared" si="299"/>
        <v>0</v>
      </c>
      <c r="BG581" s="2">
        <f t="shared" si="299"/>
        <v>0</v>
      </c>
      <c r="BH581" s="2">
        <f t="shared" si="299"/>
        <v>0</v>
      </c>
      <c r="BI581" s="2">
        <f t="shared" si="299"/>
        <v>0</v>
      </c>
      <c r="BJ581" s="2">
        <f t="shared" si="299"/>
        <v>0</v>
      </c>
      <c r="BK581" s="2">
        <f t="shared" si="299"/>
        <v>0</v>
      </c>
      <c r="BL581" s="2">
        <f t="shared" si="299"/>
        <v>0</v>
      </c>
      <c r="BM581" s="2">
        <f t="shared" si="299"/>
        <v>0</v>
      </c>
      <c r="BN581" s="2">
        <f t="shared" si="299"/>
        <v>0</v>
      </c>
      <c r="BO581" s="2">
        <f t="shared" si="299"/>
        <v>0</v>
      </c>
      <c r="BP581" s="2">
        <f t="shared" si="299"/>
        <v>0</v>
      </c>
      <c r="BQ581" s="2">
        <f t="shared" si="299"/>
        <v>0</v>
      </c>
      <c r="BR581" s="2">
        <f t="shared" si="299"/>
        <v>0</v>
      </c>
      <c r="BS581" s="2">
        <f t="shared" si="299"/>
        <v>0</v>
      </c>
      <c r="BT581" s="2">
        <f t="shared" si="299"/>
        <v>0</v>
      </c>
      <c r="BU581" s="2">
        <f t="shared" si="299"/>
        <v>0</v>
      </c>
      <c r="BV581" s="2">
        <f t="shared" si="299"/>
        <v>0</v>
      </c>
      <c r="BW581" s="2">
        <f t="shared" si="299"/>
        <v>0</v>
      </c>
      <c r="BX581" s="2">
        <f t="shared" si="299"/>
        <v>0</v>
      </c>
      <c r="BY581" s="2">
        <f t="shared" si="299"/>
        <v>0</v>
      </c>
      <c r="BZ581" s="2">
        <f t="shared" si="299"/>
        <v>0</v>
      </c>
      <c r="CA581" s="2">
        <f t="shared" ref="CA581:DF581" si="300">CA723</f>
        <v>0</v>
      </c>
      <c r="CB581" s="2">
        <f t="shared" si="300"/>
        <v>0</v>
      </c>
      <c r="CC581" s="2">
        <f t="shared" si="300"/>
        <v>0</v>
      </c>
      <c r="CD581" s="2">
        <f t="shared" si="300"/>
        <v>0</v>
      </c>
      <c r="CE581" s="2">
        <f t="shared" si="300"/>
        <v>0</v>
      </c>
      <c r="CF581" s="2">
        <f t="shared" si="300"/>
        <v>0</v>
      </c>
      <c r="CG581" s="2">
        <f t="shared" si="300"/>
        <v>0</v>
      </c>
      <c r="CH581" s="2">
        <f t="shared" si="300"/>
        <v>0</v>
      </c>
      <c r="CI581" s="2">
        <f t="shared" si="300"/>
        <v>0</v>
      </c>
      <c r="CJ581" s="2">
        <f t="shared" si="300"/>
        <v>0</v>
      </c>
      <c r="CK581" s="2">
        <f t="shared" si="300"/>
        <v>0</v>
      </c>
      <c r="CL581" s="2">
        <f t="shared" si="300"/>
        <v>0</v>
      </c>
      <c r="CM581" s="2">
        <f t="shared" si="300"/>
        <v>0</v>
      </c>
      <c r="CN581" s="2">
        <f t="shared" si="300"/>
        <v>0</v>
      </c>
      <c r="CO581" s="2">
        <f t="shared" si="300"/>
        <v>0</v>
      </c>
      <c r="CP581" s="2">
        <f t="shared" si="300"/>
        <v>0</v>
      </c>
      <c r="CQ581" s="2">
        <f t="shared" si="300"/>
        <v>0</v>
      </c>
      <c r="CR581" s="2">
        <f t="shared" si="300"/>
        <v>0</v>
      </c>
      <c r="CS581" s="2">
        <f t="shared" si="300"/>
        <v>0</v>
      </c>
      <c r="CT581" s="2">
        <f t="shared" si="300"/>
        <v>0</v>
      </c>
      <c r="CU581" s="2">
        <f t="shared" si="300"/>
        <v>0</v>
      </c>
      <c r="CV581" s="2">
        <f t="shared" si="300"/>
        <v>0</v>
      </c>
      <c r="CW581" s="2">
        <f t="shared" si="300"/>
        <v>0</v>
      </c>
      <c r="CX581" s="2">
        <f t="shared" si="300"/>
        <v>0</v>
      </c>
      <c r="CY581" s="2">
        <f t="shared" si="300"/>
        <v>0</v>
      </c>
      <c r="CZ581" s="2">
        <f t="shared" si="300"/>
        <v>0</v>
      </c>
      <c r="DA581" s="2">
        <f t="shared" si="300"/>
        <v>0</v>
      </c>
      <c r="DB581" s="2">
        <f t="shared" si="300"/>
        <v>0</v>
      </c>
      <c r="DC581" s="2">
        <f t="shared" si="300"/>
        <v>0</v>
      </c>
      <c r="DD581" s="2">
        <f t="shared" si="300"/>
        <v>0</v>
      </c>
      <c r="DE581" s="2">
        <f t="shared" si="300"/>
        <v>0</v>
      </c>
      <c r="DF581" s="2">
        <f t="shared" si="300"/>
        <v>0</v>
      </c>
      <c r="DG581" s="3">
        <f t="shared" ref="DG581:EL581" si="301">DG723</f>
        <v>0</v>
      </c>
      <c r="DH581" s="3">
        <f t="shared" si="301"/>
        <v>0</v>
      </c>
      <c r="DI581" s="3">
        <f t="shared" si="301"/>
        <v>0</v>
      </c>
      <c r="DJ581" s="3">
        <f t="shared" si="301"/>
        <v>0</v>
      </c>
      <c r="DK581" s="3">
        <f t="shared" si="301"/>
        <v>0</v>
      </c>
      <c r="DL581" s="3">
        <f t="shared" si="301"/>
        <v>0</v>
      </c>
      <c r="DM581" s="3">
        <f t="shared" si="301"/>
        <v>0</v>
      </c>
      <c r="DN581" s="3">
        <f t="shared" si="301"/>
        <v>0</v>
      </c>
      <c r="DO581" s="3">
        <f t="shared" si="301"/>
        <v>0</v>
      </c>
      <c r="DP581" s="3">
        <f t="shared" si="301"/>
        <v>0</v>
      </c>
      <c r="DQ581" s="3">
        <f t="shared" si="301"/>
        <v>0</v>
      </c>
      <c r="DR581" s="3">
        <f t="shared" si="301"/>
        <v>0</v>
      </c>
      <c r="DS581" s="3">
        <f t="shared" si="301"/>
        <v>0</v>
      </c>
      <c r="DT581" s="3">
        <f t="shared" si="301"/>
        <v>0</v>
      </c>
      <c r="DU581" s="3">
        <f t="shared" si="301"/>
        <v>0</v>
      </c>
      <c r="DV581" s="3">
        <f t="shared" si="301"/>
        <v>0</v>
      </c>
      <c r="DW581" s="3">
        <f t="shared" si="301"/>
        <v>0</v>
      </c>
      <c r="DX581" s="3">
        <f t="shared" si="301"/>
        <v>0</v>
      </c>
      <c r="DY581" s="3">
        <f t="shared" si="301"/>
        <v>0</v>
      </c>
      <c r="DZ581" s="3">
        <f t="shared" si="301"/>
        <v>0</v>
      </c>
      <c r="EA581" s="3">
        <f t="shared" si="301"/>
        <v>0</v>
      </c>
      <c r="EB581" s="3">
        <f t="shared" si="301"/>
        <v>0</v>
      </c>
      <c r="EC581" s="3">
        <f t="shared" si="301"/>
        <v>0</v>
      </c>
      <c r="ED581" s="3">
        <f t="shared" si="301"/>
        <v>0</v>
      </c>
      <c r="EE581" s="3">
        <f t="shared" si="301"/>
        <v>0</v>
      </c>
      <c r="EF581" s="3">
        <f t="shared" si="301"/>
        <v>0</v>
      </c>
      <c r="EG581" s="3">
        <f t="shared" si="301"/>
        <v>0</v>
      </c>
      <c r="EH581" s="3">
        <f t="shared" si="301"/>
        <v>0</v>
      </c>
      <c r="EI581" s="3">
        <f t="shared" si="301"/>
        <v>0</v>
      </c>
      <c r="EJ581" s="3">
        <f t="shared" si="301"/>
        <v>0</v>
      </c>
      <c r="EK581" s="3">
        <f t="shared" si="301"/>
        <v>0</v>
      </c>
      <c r="EL581" s="3">
        <f t="shared" si="301"/>
        <v>0</v>
      </c>
      <c r="EM581" s="3">
        <f t="shared" ref="EM581:FR581" si="302">EM723</f>
        <v>0</v>
      </c>
      <c r="EN581" s="3">
        <f t="shared" si="302"/>
        <v>0</v>
      </c>
      <c r="EO581" s="3">
        <f t="shared" si="302"/>
        <v>0</v>
      </c>
      <c r="EP581" s="3">
        <f t="shared" si="302"/>
        <v>0</v>
      </c>
      <c r="EQ581" s="3">
        <f t="shared" si="302"/>
        <v>0</v>
      </c>
      <c r="ER581" s="3">
        <f t="shared" si="302"/>
        <v>0</v>
      </c>
      <c r="ES581" s="3">
        <f t="shared" si="302"/>
        <v>0</v>
      </c>
      <c r="ET581" s="3">
        <f t="shared" si="302"/>
        <v>0</v>
      </c>
      <c r="EU581" s="3">
        <f t="shared" si="302"/>
        <v>0</v>
      </c>
      <c r="EV581" s="3">
        <f t="shared" si="302"/>
        <v>0</v>
      </c>
      <c r="EW581" s="3">
        <f t="shared" si="302"/>
        <v>0</v>
      </c>
      <c r="EX581" s="3">
        <f t="shared" si="302"/>
        <v>0</v>
      </c>
      <c r="EY581" s="3">
        <f t="shared" si="302"/>
        <v>0</v>
      </c>
      <c r="EZ581" s="3">
        <f t="shared" si="302"/>
        <v>0</v>
      </c>
      <c r="FA581" s="3">
        <f t="shared" si="302"/>
        <v>0</v>
      </c>
      <c r="FB581" s="3">
        <f t="shared" si="302"/>
        <v>0</v>
      </c>
      <c r="FC581" s="3">
        <f t="shared" si="302"/>
        <v>0</v>
      </c>
      <c r="FD581" s="3">
        <f t="shared" si="302"/>
        <v>0</v>
      </c>
      <c r="FE581" s="3">
        <f t="shared" si="302"/>
        <v>0</v>
      </c>
      <c r="FF581" s="3">
        <f t="shared" si="302"/>
        <v>0</v>
      </c>
      <c r="FG581" s="3">
        <f t="shared" si="302"/>
        <v>0</v>
      </c>
      <c r="FH581" s="3">
        <f t="shared" si="302"/>
        <v>0</v>
      </c>
      <c r="FI581" s="3">
        <f t="shared" si="302"/>
        <v>0</v>
      </c>
      <c r="FJ581" s="3">
        <f t="shared" si="302"/>
        <v>0</v>
      </c>
      <c r="FK581" s="3">
        <f t="shared" si="302"/>
        <v>0</v>
      </c>
      <c r="FL581" s="3">
        <f t="shared" si="302"/>
        <v>0</v>
      </c>
      <c r="FM581" s="3">
        <f t="shared" si="302"/>
        <v>0</v>
      </c>
      <c r="FN581" s="3">
        <f t="shared" si="302"/>
        <v>0</v>
      </c>
      <c r="FO581" s="3">
        <f t="shared" si="302"/>
        <v>0</v>
      </c>
      <c r="FP581" s="3">
        <f t="shared" si="302"/>
        <v>0</v>
      </c>
      <c r="FQ581" s="3">
        <f t="shared" si="302"/>
        <v>0</v>
      </c>
      <c r="FR581" s="3">
        <f t="shared" si="302"/>
        <v>0</v>
      </c>
      <c r="FS581" s="3">
        <f t="shared" ref="FS581:GX581" si="303">FS723</f>
        <v>0</v>
      </c>
      <c r="FT581" s="3">
        <f t="shared" si="303"/>
        <v>0</v>
      </c>
      <c r="FU581" s="3">
        <f t="shared" si="303"/>
        <v>0</v>
      </c>
      <c r="FV581" s="3">
        <f t="shared" si="303"/>
        <v>0</v>
      </c>
      <c r="FW581" s="3">
        <f t="shared" si="303"/>
        <v>0</v>
      </c>
      <c r="FX581" s="3">
        <f t="shared" si="303"/>
        <v>0</v>
      </c>
      <c r="FY581" s="3">
        <f t="shared" si="303"/>
        <v>0</v>
      </c>
      <c r="FZ581" s="3">
        <f t="shared" si="303"/>
        <v>0</v>
      </c>
      <c r="GA581" s="3">
        <f t="shared" si="303"/>
        <v>0</v>
      </c>
      <c r="GB581" s="3">
        <f t="shared" si="303"/>
        <v>0</v>
      </c>
      <c r="GC581" s="3">
        <f t="shared" si="303"/>
        <v>0</v>
      </c>
      <c r="GD581" s="3">
        <f t="shared" si="303"/>
        <v>0</v>
      </c>
      <c r="GE581" s="3">
        <f t="shared" si="303"/>
        <v>0</v>
      </c>
      <c r="GF581" s="3">
        <f t="shared" si="303"/>
        <v>0</v>
      </c>
      <c r="GG581" s="3">
        <f t="shared" si="303"/>
        <v>0</v>
      </c>
      <c r="GH581" s="3">
        <f t="shared" si="303"/>
        <v>0</v>
      </c>
      <c r="GI581" s="3">
        <f t="shared" si="303"/>
        <v>0</v>
      </c>
      <c r="GJ581" s="3">
        <f t="shared" si="303"/>
        <v>0</v>
      </c>
      <c r="GK581" s="3">
        <f t="shared" si="303"/>
        <v>0</v>
      </c>
      <c r="GL581" s="3">
        <f t="shared" si="303"/>
        <v>0</v>
      </c>
      <c r="GM581" s="3">
        <f t="shared" si="303"/>
        <v>0</v>
      </c>
      <c r="GN581" s="3">
        <f t="shared" si="303"/>
        <v>0</v>
      </c>
      <c r="GO581" s="3">
        <f t="shared" si="303"/>
        <v>0</v>
      </c>
      <c r="GP581" s="3">
        <f t="shared" si="303"/>
        <v>0</v>
      </c>
      <c r="GQ581" s="3">
        <f t="shared" si="303"/>
        <v>0</v>
      </c>
      <c r="GR581" s="3">
        <f t="shared" si="303"/>
        <v>0</v>
      </c>
      <c r="GS581" s="3">
        <f t="shared" si="303"/>
        <v>0</v>
      </c>
      <c r="GT581" s="3">
        <f t="shared" si="303"/>
        <v>0</v>
      </c>
      <c r="GU581" s="3">
        <f t="shared" si="303"/>
        <v>0</v>
      </c>
      <c r="GV581" s="3">
        <f t="shared" si="303"/>
        <v>0</v>
      </c>
      <c r="GW581" s="3">
        <f t="shared" si="303"/>
        <v>0</v>
      </c>
      <c r="GX581" s="3">
        <f t="shared" si="303"/>
        <v>0</v>
      </c>
    </row>
    <row r="583" spans="1:245" x14ac:dyDescent="0.2">
      <c r="A583" s="1">
        <v>5</v>
      </c>
      <c r="B583" s="1">
        <v>1</v>
      </c>
      <c r="C583" s="1"/>
      <c r="D583" s="1">
        <f>ROW(A604)</f>
        <v>604</v>
      </c>
      <c r="E583" s="1"/>
      <c r="F583" s="1" t="s">
        <v>13</v>
      </c>
      <c r="G583" s="1" t="s">
        <v>312</v>
      </c>
      <c r="H583" s="1" t="s">
        <v>3</v>
      </c>
      <c r="I583" s="1">
        <v>0</v>
      </c>
      <c r="J583" s="1"/>
      <c r="K583" s="1">
        <v>0</v>
      </c>
      <c r="L583" s="1"/>
      <c r="M583" s="1" t="s">
        <v>3</v>
      </c>
      <c r="N583" s="1"/>
      <c r="O583" s="1"/>
      <c r="P583" s="1"/>
      <c r="Q583" s="1"/>
      <c r="R583" s="1"/>
      <c r="S583" s="1">
        <v>0</v>
      </c>
      <c r="T583" s="1"/>
      <c r="U583" s="1" t="s">
        <v>3</v>
      </c>
      <c r="V583" s="1">
        <v>0</v>
      </c>
      <c r="W583" s="1"/>
      <c r="X583" s="1"/>
      <c r="Y583" s="1"/>
      <c r="Z583" s="1"/>
      <c r="AA583" s="1"/>
      <c r="AB583" s="1" t="s">
        <v>3</v>
      </c>
      <c r="AC583" s="1" t="s">
        <v>3</v>
      </c>
      <c r="AD583" s="1" t="s">
        <v>3</v>
      </c>
      <c r="AE583" s="1" t="s">
        <v>3</v>
      </c>
      <c r="AF583" s="1" t="s">
        <v>3</v>
      </c>
      <c r="AG583" s="1" t="s">
        <v>3</v>
      </c>
      <c r="AH583" s="1"/>
      <c r="AI583" s="1"/>
      <c r="AJ583" s="1"/>
      <c r="AK583" s="1"/>
      <c r="AL583" s="1"/>
      <c r="AM583" s="1"/>
      <c r="AN583" s="1"/>
      <c r="AO583" s="1"/>
      <c r="AP583" s="1" t="s">
        <v>3</v>
      </c>
      <c r="AQ583" s="1" t="s">
        <v>3</v>
      </c>
      <c r="AR583" s="1" t="s">
        <v>3</v>
      </c>
      <c r="AS583" s="1"/>
      <c r="AT583" s="1"/>
      <c r="AU583" s="1"/>
      <c r="AV583" s="1"/>
      <c r="AW583" s="1"/>
      <c r="AX583" s="1"/>
      <c r="AY583" s="1"/>
      <c r="AZ583" s="1" t="s">
        <v>3</v>
      </c>
      <c r="BA583" s="1"/>
      <c r="BB583" s="1" t="s">
        <v>3</v>
      </c>
      <c r="BC583" s="1" t="s">
        <v>3</v>
      </c>
      <c r="BD583" s="1" t="s">
        <v>3</v>
      </c>
      <c r="BE583" s="1" t="s">
        <v>3</v>
      </c>
      <c r="BF583" s="1" t="s">
        <v>3</v>
      </c>
      <c r="BG583" s="1" t="s">
        <v>3</v>
      </c>
      <c r="BH583" s="1" t="s">
        <v>3</v>
      </c>
      <c r="BI583" s="1" t="s">
        <v>3</v>
      </c>
      <c r="BJ583" s="1" t="s">
        <v>3</v>
      </c>
      <c r="BK583" s="1" t="s">
        <v>3</v>
      </c>
      <c r="BL583" s="1" t="s">
        <v>3</v>
      </c>
      <c r="BM583" s="1" t="s">
        <v>3</v>
      </c>
      <c r="BN583" s="1" t="s">
        <v>3</v>
      </c>
      <c r="BO583" s="1" t="s">
        <v>3</v>
      </c>
      <c r="BP583" s="1" t="s">
        <v>3</v>
      </c>
      <c r="BQ583" s="1"/>
      <c r="BR583" s="1"/>
      <c r="BS583" s="1"/>
      <c r="BT583" s="1"/>
      <c r="BU583" s="1"/>
      <c r="BV583" s="1"/>
      <c r="BW583" s="1"/>
      <c r="BX583" s="1">
        <v>0</v>
      </c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>
        <v>0</v>
      </c>
    </row>
    <row r="585" spans="1:245" x14ac:dyDescent="0.2">
      <c r="A585" s="2">
        <v>52</v>
      </c>
      <c r="B585" s="2">
        <f t="shared" ref="B585:G585" si="304">B604</f>
        <v>1</v>
      </c>
      <c r="C585" s="2">
        <f t="shared" si="304"/>
        <v>5</v>
      </c>
      <c r="D585" s="2">
        <f t="shared" si="304"/>
        <v>583</v>
      </c>
      <c r="E585" s="2">
        <f t="shared" si="304"/>
        <v>0</v>
      </c>
      <c r="F585" s="2" t="str">
        <f t="shared" si="304"/>
        <v>Новый подраздел</v>
      </c>
      <c r="G585" s="2" t="str">
        <f t="shared" si="304"/>
        <v>Система охранной сигнализации</v>
      </c>
      <c r="H585" s="2"/>
      <c r="I585" s="2"/>
      <c r="J585" s="2"/>
      <c r="K585" s="2"/>
      <c r="L585" s="2"/>
      <c r="M585" s="2"/>
      <c r="N585" s="2"/>
      <c r="O585" s="2">
        <f t="shared" ref="O585:AT585" si="305">O604</f>
        <v>37477.230000000003</v>
      </c>
      <c r="P585" s="2">
        <f t="shared" si="305"/>
        <v>915.6</v>
      </c>
      <c r="Q585" s="2">
        <f t="shared" si="305"/>
        <v>4716.8599999999997</v>
      </c>
      <c r="R585" s="2">
        <f t="shared" si="305"/>
        <v>2990.76</v>
      </c>
      <c r="S585" s="2">
        <f t="shared" si="305"/>
        <v>31844.77</v>
      </c>
      <c r="T585" s="2">
        <f t="shared" si="305"/>
        <v>0</v>
      </c>
      <c r="U585" s="2">
        <f t="shared" si="305"/>
        <v>44.600000000000016</v>
      </c>
      <c r="V585" s="2">
        <f t="shared" si="305"/>
        <v>0</v>
      </c>
      <c r="W585" s="2">
        <f t="shared" si="305"/>
        <v>0</v>
      </c>
      <c r="X585" s="2">
        <f t="shared" si="305"/>
        <v>22291.35</v>
      </c>
      <c r="Y585" s="2">
        <f t="shared" si="305"/>
        <v>3184.49</v>
      </c>
      <c r="Z585" s="2">
        <f t="shared" si="305"/>
        <v>0</v>
      </c>
      <c r="AA585" s="2">
        <f t="shared" si="305"/>
        <v>0</v>
      </c>
      <c r="AB585" s="2">
        <f t="shared" si="305"/>
        <v>37477.230000000003</v>
      </c>
      <c r="AC585" s="2">
        <f t="shared" si="305"/>
        <v>915.6</v>
      </c>
      <c r="AD585" s="2">
        <f t="shared" si="305"/>
        <v>4716.8599999999997</v>
      </c>
      <c r="AE585" s="2">
        <f t="shared" si="305"/>
        <v>2990.76</v>
      </c>
      <c r="AF585" s="2">
        <f t="shared" si="305"/>
        <v>31844.77</v>
      </c>
      <c r="AG585" s="2">
        <f t="shared" si="305"/>
        <v>0</v>
      </c>
      <c r="AH585" s="2">
        <f t="shared" si="305"/>
        <v>44.600000000000016</v>
      </c>
      <c r="AI585" s="2">
        <f t="shared" si="305"/>
        <v>0</v>
      </c>
      <c r="AJ585" s="2">
        <f t="shared" si="305"/>
        <v>0</v>
      </c>
      <c r="AK585" s="2">
        <f t="shared" si="305"/>
        <v>22291.35</v>
      </c>
      <c r="AL585" s="2">
        <f t="shared" si="305"/>
        <v>3184.49</v>
      </c>
      <c r="AM585" s="2">
        <f t="shared" si="305"/>
        <v>0</v>
      </c>
      <c r="AN585" s="2">
        <f t="shared" si="305"/>
        <v>0</v>
      </c>
      <c r="AO585" s="2">
        <f t="shared" si="305"/>
        <v>0</v>
      </c>
      <c r="AP585" s="2">
        <f t="shared" si="305"/>
        <v>0</v>
      </c>
      <c r="AQ585" s="2">
        <f t="shared" si="305"/>
        <v>0</v>
      </c>
      <c r="AR585" s="2">
        <f t="shared" si="305"/>
        <v>66183.08</v>
      </c>
      <c r="AS585" s="2">
        <f t="shared" si="305"/>
        <v>0</v>
      </c>
      <c r="AT585" s="2">
        <f t="shared" si="305"/>
        <v>0</v>
      </c>
      <c r="AU585" s="2">
        <f t="shared" ref="AU585:BZ585" si="306">AU604</f>
        <v>66183.08</v>
      </c>
      <c r="AV585" s="2">
        <f t="shared" si="306"/>
        <v>915.6</v>
      </c>
      <c r="AW585" s="2">
        <f t="shared" si="306"/>
        <v>915.6</v>
      </c>
      <c r="AX585" s="2">
        <f t="shared" si="306"/>
        <v>0</v>
      </c>
      <c r="AY585" s="2">
        <f t="shared" si="306"/>
        <v>915.6</v>
      </c>
      <c r="AZ585" s="2">
        <f t="shared" si="306"/>
        <v>0</v>
      </c>
      <c r="BA585" s="2">
        <f t="shared" si="306"/>
        <v>0</v>
      </c>
      <c r="BB585" s="2">
        <f t="shared" si="306"/>
        <v>0</v>
      </c>
      <c r="BC585" s="2">
        <f t="shared" si="306"/>
        <v>0</v>
      </c>
      <c r="BD585" s="2">
        <f t="shared" si="306"/>
        <v>0</v>
      </c>
      <c r="BE585" s="2">
        <f t="shared" si="306"/>
        <v>0</v>
      </c>
      <c r="BF585" s="2">
        <f t="shared" si="306"/>
        <v>0</v>
      </c>
      <c r="BG585" s="2">
        <f t="shared" si="306"/>
        <v>0</v>
      </c>
      <c r="BH585" s="2">
        <f t="shared" si="306"/>
        <v>0</v>
      </c>
      <c r="BI585" s="2">
        <f t="shared" si="306"/>
        <v>0</v>
      </c>
      <c r="BJ585" s="2">
        <f t="shared" si="306"/>
        <v>0</v>
      </c>
      <c r="BK585" s="2">
        <f t="shared" si="306"/>
        <v>0</v>
      </c>
      <c r="BL585" s="2">
        <f t="shared" si="306"/>
        <v>0</v>
      </c>
      <c r="BM585" s="2">
        <f t="shared" si="306"/>
        <v>0</v>
      </c>
      <c r="BN585" s="2">
        <f t="shared" si="306"/>
        <v>0</v>
      </c>
      <c r="BO585" s="2">
        <f t="shared" si="306"/>
        <v>0</v>
      </c>
      <c r="BP585" s="2">
        <f t="shared" si="306"/>
        <v>0</v>
      </c>
      <c r="BQ585" s="2">
        <f t="shared" si="306"/>
        <v>0</v>
      </c>
      <c r="BR585" s="2">
        <f t="shared" si="306"/>
        <v>0</v>
      </c>
      <c r="BS585" s="2">
        <f t="shared" si="306"/>
        <v>0</v>
      </c>
      <c r="BT585" s="2">
        <f t="shared" si="306"/>
        <v>0</v>
      </c>
      <c r="BU585" s="2">
        <f t="shared" si="306"/>
        <v>0</v>
      </c>
      <c r="BV585" s="2">
        <f t="shared" si="306"/>
        <v>0</v>
      </c>
      <c r="BW585" s="2">
        <f t="shared" si="306"/>
        <v>0</v>
      </c>
      <c r="BX585" s="2">
        <f t="shared" si="306"/>
        <v>0</v>
      </c>
      <c r="BY585" s="2">
        <f t="shared" si="306"/>
        <v>0</v>
      </c>
      <c r="BZ585" s="2">
        <f t="shared" si="306"/>
        <v>0</v>
      </c>
      <c r="CA585" s="2">
        <f t="shared" ref="CA585:DF585" si="307">CA604</f>
        <v>66183.08</v>
      </c>
      <c r="CB585" s="2">
        <f t="shared" si="307"/>
        <v>0</v>
      </c>
      <c r="CC585" s="2">
        <f t="shared" si="307"/>
        <v>0</v>
      </c>
      <c r="CD585" s="2">
        <f t="shared" si="307"/>
        <v>66183.08</v>
      </c>
      <c r="CE585" s="2">
        <f t="shared" si="307"/>
        <v>915.6</v>
      </c>
      <c r="CF585" s="2">
        <f t="shared" si="307"/>
        <v>915.6</v>
      </c>
      <c r="CG585" s="2">
        <f t="shared" si="307"/>
        <v>0</v>
      </c>
      <c r="CH585" s="2">
        <f t="shared" si="307"/>
        <v>915.6</v>
      </c>
      <c r="CI585" s="2">
        <f t="shared" si="307"/>
        <v>0</v>
      </c>
      <c r="CJ585" s="2">
        <f t="shared" si="307"/>
        <v>0</v>
      </c>
      <c r="CK585" s="2">
        <f t="shared" si="307"/>
        <v>0</v>
      </c>
      <c r="CL585" s="2">
        <f t="shared" si="307"/>
        <v>0</v>
      </c>
      <c r="CM585" s="2">
        <f t="shared" si="307"/>
        <v>0</v>
      </c>
      <c r="CN585" s="2">
        <f t="shared" si="307"/>
        <v>0</v>
      </c>
      <c r="CO585" s="2">
        <f t="shared" si="307"/>
        <v>0</v>
      </c>
      <c r="CP585" s="2">
        <f t="shared" si="307"/>
        <v>0</v>
      </c>
      <c r="CQ585" s="2">
        <f t="shared" si="307"/>
        <v>0</v>
      </c>
      <c r="CR585" s="2">
        <f t="shared" si="307"/>
        <v>0</v>
      </c>
      <c r="CS585" s="2">
        <f t="shared" si="307"/>
        <v>0</v>
      </c>
      <c r="CT585" s="2">
        <f t="shared" si="307"/>
        <v>0</v>
      </c>
      <c r="CU585" s="2">
        <f t="shared" si="307"/>
        <v>0</v>
      </c>
      <c r="CV585" s="2">
        <f t="shared" si="307"/>
        <v>0</v>
      </c>
      <c r="CW585" s="2">
        <f t="shared" si="307"/>
        <v>0</v>
      </c>
      <c r="CX585" s="2">
        <f t="shared" si="307"/>
        <v>0</v>
      </c>
      <c r="CY585" s="2">
        <f t="shared" si="307"/>
        <v>0</v>
      </c>
      <c r="CZ585" s="2">
        <f t="shared" si="307"/>
        <v>0</v>
      </c>
      <c r="DA585" s="2">
        <f t="shared" si="307"/>
        <v>0</v>
      </c>
      <c r="DB585" s="2">
        <f t="shared" si="307"/>
        <v>0</v>
      </c>
      <c r="DC585" s="2">
        <f t="shared" si="307"/>
        <v>0</v>
      </c>
      <c r="DD585" s="2">
        <f t="shared" si="307"/>
        <v>0</v>
      </c>
      <c r="DE585" s="2">
        <f t="shared" si="307"/>
        <v>0</v>
      </c>
      <c r="DF585" s="2">
        <f t="shared" si="307"/>
        <v>0</v>
      </c>
      <c r="DG585" s="3">
        <f t="shared" ref="DG585:EL585" si="308">DG604</f>
        <v>0</v>
      </c>
      <c r="DH585" s="3">
        <f t="shared" si="308"/>
        <v>0</v>
      </c>
      <c r="DI585" s="3">
        <f t="shared" si="308"/>
        <v>0</v>
      </c>
      <c r="DJ585" s="3">
        <f t="shared" si="308"/>
        <v>0</v>
      </c>
      <c r="DK585" s="3">
        <f t="shared" si="308"/>
        <v>0</v>
      </c>
      <c r="DL585" s="3">
        <f t="shared" si="308"/>
        <v>0</v>
      </c>
      <c r="DM585" s="3">
        <f t="shared" si="308"/>
        <v>0</v>
      </c>
      <c r="DN585" s="3">
        <f t="shared" si="308"/>
        <v>0</v>
      </c>
      <c r="DO585" s="3">
        <f t="shared" si="308"/>
        <v>0</v>
      </c>
      <c r="DP585" s="3">
        <f t="shared" si="308"/>
        <v>0</v>
      </c>
      <c r="DQ585" s="3">
        <f t="shared" si="308"/>
        <v>0</v>
      </c>
      <c r="DR585" s="3">
        <f t="shared" si="308"/>
        <v>0</v>
      </c>
      <c r="DS585" s="3">
        <f t="shared" si="308"/>
        <v>0</v>
      </c>
      <c r="DT585" s="3">
        <f t="shared" si="308"/>
        <v>0</v>
      </c>
      <c r="DU585" s="3">
        <f t="shared" si="308"/>
        <v>0</v>
      </c>
      <c r="DV585" s="3">
        <f t="shared" si="308"/>
        <v>0</v>
      </c>
      <c r="DW585" s="3">
        <f t="shared" si="308"/>
        <v>0</v>
      </c>
      <c r="DX585" s="3">
        <f t="shared" si="308"/>
        <v>0</v>
      </c>
      <c r="DY585" s="3">
        <f t="shared" si="308"/>
        <v>0</v>
      </c>
      <c r="DZ585" s="3">
        <f t="shared" si="308"/>
        <v>0</v>
      </c>
      <c r="EA585" s="3">
        <f t="shared" si="308"/>
        <v>0</v>
      </c>
      <c r="EB585" s="3">
        <f t="shared" si="308"/>
        <v>0</v>
      </c>
      <c r="EC585" s="3">
        <f t="shared" si="308"/>
        <v>0</v>
      </c>
      <c r="ED585" s="3">
        <f t="shared" si="308"/>
        <v>0</v>
      </c>
      <c r="EE585" s="3">
        <f t="shared" si="308"/>
        <v>0</v>
      </c>
      <c r="EF585" s="3">
        <f t="shared" si="308"/>
        <v>0</v>
      </c>
      <c r="EG585" s="3">
        <f t="shared" si="308"/>
        <v>0</v>
      </c>
      <c r="EH585" s="3">
        <f t="shared" si="308"/>
        <v>0</v>
      </c>
      <c r="EI585" s="3">
        <f t="shared" si="308"/>
        <v>0</v>
      </c>
      <c r="EJ585" s="3">
        <f t="shared" si="308"/>
        <v>0</v>
      </c>
      <c r="EK585" s="3">
        <f t="shared" si="308"/>
        <v>0</v>
      </c>
      <c r="EL585" s="3">
        <f t="shared" si="308"/>
        <v>0</v>
      </c>
      <c r="EM585" s="3">
        <f t="shared" ref="EM585:FR585" si="309">EM604</f>
        <v>0</v>
      </c>
      <c r="EN585" s="3">
        <f t="shared" si="309"/>
        <v>0</v>
      </c>
      <c r="EO585" s="3">
        <f t="shared" si="309"/>
        <v>0</v>
      </c>
      <c r="EP585" s="3">
        <f t="shared" si="309"/>
        <v>0</v>
      </c>
      <c r="EQ585" s="3">
        <f t="shared" si="309"/>
        <v>0</v>
      </c>
      <c r="ER585" s="3">
        <f t="shared" si="309"/>
        <v>0</v>
      </c>
      <c r="ES585" s="3">
        <f t="shared" si="309"/>
        <v>0</v>
      </c>
      <c r="ET585" s="3">
        <f t="shared" si="309"/>
        <v>0</v>
      </c>
      <c r="EU585" s="3">
        <f t="shared" si="309"/>
        <v>0</v>
      </c>
      <c r="EV585" s="3">
        <f t="shared" si="309"/>
        <v>0</v>
      </c>
      <c r="EW585" s="3">
        <f t="shared" si="309"/>
        <v>0</v>
      </c>
      <c r="EX585" s="3">
        <f t="shared" si="309"/>
        <v>0</v>
      </c>
      <c r="EY585" s="3">
        <f t="shared" si="309"/>
        <v>0</v>
      </c>
      <c r="EZ585" s="3">
        <f t="shared" si="309"/>
        <v>0</v>
      </c>
      <c r="FA585" s="3">
        <f t="shared" si="309"/>
        <v>0</v>
      </c>
      <c r="FB585" s="3">
        <f t="shared" si="309"/>
        <v>0</v>
      </c>
      <c r="FC585" s="3">
        <f t="shared" si="309"/>
        <v>0</v>
      </c>
      <c r="FD585" s="3">
        <f t="shared" si="309"/>
        <v>0</v>
      </c>
      <c r="FE585" s="3">
        <f t="shared" si="309"/>
        <v>0</v>
      </c>
      <c r="FF585" s="3">
        <f t="shared" si="309"/>
        <v>0</v>
      </c>
      <c r="FG585" s="3">
        <f t="shared" si="309"/>
        <v>0</v>
      </c>
      <c r="FH585" s="3">
        <f t="shared" si="309"/>
        <v>0</v>
      </c>
      <c r="FI585" s="3">
        <f t="shared" si="309"/>
        <v>0</v>
      </c>
      <c r="FJ585" s="3">
        <f t="shared" si="309"/>
        <v>0</v>
      </c>
      <c r="FK585" s="3">
        <f t="shared" si="309"/>
        <v>0</v>
      </c>
      <c r="FL585" s="3">
        <f t="shared" si="309"/>
        <v>0</v>
      </c>
      <c r="FM585" s="3">
        <f t="shared" si="309"/>
        <v>0</v>
      </c>
      <c r="FN585" s="3">
        <f t="shared" si="309"/>
        <v>0</v>
      </c>
      <c r="FO585" s="3">
        <f t="shared" si="309"/>
        <v>0</v>
      </c>
      <c r="FP585" s="3">
        <f t="shared" si="309"/>
        <v>0</v>
      </c>
      <c r="FQ585" s="3">
        <f t="shared" si="309"/>
        <v>0</v>
      </c>
      <c r="FR585" s="3">
        <f t="shared" si="309"/>
        <v>0</v>
      </c>
      <c r="FS585" s="3">
        <f t="shared" ref="FS585:GX585" si="310">FS604</f>
        <v>0</v>
      </c>
      <c r="FT585" s="3">
        <f t="shared" si="310"/>
        <v>0</v>
      </c>
      <c r="FU585" s="3">
        <f t="shared" si="310"/>
        <v>0</v>
      </c>
      <c r="FV585" s="3">
        <f t="shared" si="310"/>
        <v>0</v>
      </c>
      <c r="FW585" s="3">
        <f t="shared" si="310"/>
        <v>0</v>
      </c>
      <c r="FX585" s="3">
        <f t="shared" si="310"/>
        <v>0</v>
      </c>
      <c r="FY585" s="3">
        <f t="shared" si="310"/>
        <v>0</v>
      </c>
      <c r="FZ585" s="3">
        <f t="shared" si="310"/>
        <v>0</v>
      </c>
      <c r="GA585" s="3">
        <f t="shared" si="310"/>
        <v>0</v>
      </c>
      <c r="GB585" s="3">
        <f t="shared" si="310"/>
        <v>0</v>
      </c>
      <c r="GC585" s="3">
        <f t="shared" si="310"/>
        <v>0</v>
      </c>
      <c r="GD585" s="3">
        <f t="shared" si="310"/>
        <v>0</v>
      </c>
      <c r="GE585" s="3">
        <f t="shared" si="310"/>
        <v>0</v>
      </c>
      <c r="GF585" s="3">
        <f t="shared" si="310"/>
        <v>0</v>
      </c>
      <c r="GG585" s="3">
        <f t="shared" si="310"/>
        <v>0</v>
      </c>
      <c r="GH585" s="3">
        <f t="shared" si="310"/>
        <v>0</v>
      </c>
      <c r="GI585" s="3">
        <f t="shared" si="310"/>
        <v>0</v>
      </c>
      <c r="GJ585" s="3">
        <f t="shared" si="310"/>
        <v>0</v>
      </c>
      <c r="GK585" s="3">
        <f t="shared" si="310"/>
        <v>0</v>
      </c>
      <c r="GL585" s="3">
        <f t="shared" si="310"/>
        <v>0</v>
      </c>
      <c r="GM585" s="3">
        <f t="shared" si="310"/>
        <v>0</v>
      </c>
      <c r="GN585" s="3">
        <f t="shared" si="310"/>
        <v>0</v>
      </c>
      <c r="GO585" s="3">
        <f t="shared" si="310"/>
        <v>0</v>
      </c>
      <c r="GP585" s="3">
        <f t="shared" si="310"/>
        <v>0</v>
      </c>
      <c r="GQ585" s="3">
        <f t="shared" si="310"/>
        <v>0</v>
      </c>
      <c r="GR585" s="3">
        <f t="shared" si="310"/>
        <v>0</v>
      </c>
      <c r="GS585" s="3">
        <f t="shared" si="310"/>
        <v>0</v>
      </c>
      <c r="GT585" s="3">
        <f t="shared" si="310"/>
        <v>0</v>
      </c>
      <c r="GU585" s="3">
        <f t="shared" si="310"/>
        <v>0</v>
      </c>
      <c r="GV585" s="3">
        <f t="shared" si="310"/>
        <v>0</v>
      </c>
      <c r="GW585" s="3">
        <f t="shared" si="310"/>
        <v>0</v>
      </c>
      <c r="GX585" s="3">
        <f t="shared" si="310"/>
        <v>0</v>
      </c>
    </row>
    <row r="587" spans="1:245" x14ac:dyDescent="0.2">
      <c r="A587">
        <v>17</v>
      </c>
      <c r="B587">
        <v>1</v>
      </c>
      <c r="D587">
        <f>ROW(EtalonRes!A173)</f>
        <v>173</v>
      </c>
      <c r="E587" t="s">
        <v>313</v>
      </c>
      <c r="F587" t="s">
        <v>62</v>
      </c>
      <c r="G587" t="s">
        <v>314</v>
      </c>
      <c r="H587" t="s">
        <v>35</v>
      </c>
      <c r="I587">
        <v>1</v>
      </c>
      <c r="J587">
        <v>0</v>
      </c>
      <c r="K587">
        <v>1</v>
      </c>
      <c r="O587">
        <f t="shared" ref="O587:O602" si="311">ROUND(CP587,2)</f>
        <v>1631.48</v>
      </c>
      <c r="P587">
        <f t="shared" ref="P587:P602" si="312">ROUND(CQ587*I587,2)</f>
        <v>0</v>
      </c>
      <c r="Q587">
        <f t="shared" ref="Q587:Q602" si="313">ROUND(CR587*I587,2)</f>
        <v>0</v>
      </c>
      <c r="R587">
        <f t="shared" ref="R587:R602" si="314">ROUND(CS587*I587,2)</f>
        <v>0</v>
      </c>
      <c r="S587">
        <f t="shared" ref="S587:S602" si="315">ROUND(CT587*I587,2)</f>
        <v>1631.48</v>
      </c>
      <c r="T587">
        <f t="shared" ref="T587:T602" si="316">ROUND(CU587*I587,2)</f>
        <v>0</v>
      </c>
      <c r="U587">
        <f t="shared" ref="U587:U602" si="317">CV587*I587</f>
        <v>2.12</v>
      </c>
      <c r="V587">
        <f t="shared" ref="V587:V602" si="318">CW587*I587</f>
        <v>0</v>
      </c>
      <c r="W587">
        <f t="shared" ref="W587:W602" si="319">ROUND(CX587*I587,2)</f>
        <v>0</v>
      </c>
      <c r="X587">
        <f t="shared" ref="X587:X602" si="320">ROUND(CY587,2)</f>
        <v>1142.04</v>
      </c>
      <c r="Y587">
        <f t="shared" ref="Y587:Y602" si="321">ROUND(CZ587,2)</f>
        <v>163.15</v>
      </c>
      <c r="AA587">
        <v>1472364219</v>
      </c>
      <c r="AB587">
        <f t="shared" ref="AB587:AB602" si="322">ROUND((AC587+AD587+AF587),6)</f>
        <v>1631.48</v>
      </c>
      <c r="AC587">
        <f>ROUND(((ES587*2)),6)</f>
        <v>0</v>
      </c>
      <c r="AD587">
        <f>ROUND(((((ET587*2))-((EU587*2)))+AE587),6)</f>
        <v>0</v>
      </c>
      <c r="AE587">
        <f t="shared" ref="AE587:AF589" si="323">ROUND(((EU587*2)),6)</f>
        <v>0</v>
      </c>
      <c r="AF587">
        <f t="shared" si="323"/>
        <v>1631.48</v>
      </c>
      <c r="AG587">
        <f t="shared" ref="AG587:AG602" si="324">ROUND((AP587),6)</f>
        <v>0</v>
      </c>
      <c r="AH587">
        <f t="shared" ref="AH587:AI589" si="325">((EW587*2))</f>
        <v>2.12</v>
      </c>
      <c r="AI587">
        <f t="shared" si="325"/>
        <v>0</v>
      </c>
      <c r="AJ587">
        <f t="shared" ref="AJ587:AJ602" si="326">(AS587)</f>
        <v>0</v>
      </c>
      <c r="AK587">
        <v>815.74</v>
      </c>
      <c r="AL587">
        <v>0</v>
      </c>
      <c r="AM587">
        <v>0</v>
      </c>
      <c r="AN587">
        <v>0</v>
      </c>
      <c r="AO587">
        <v>815.74</v>
      </c>
      <c r="AP587">
        <v>0</v>
      </c>
      <c r="AQ587">
        <v>1.06</v>
      </c>
      <c r="AR587">
        <v>0</v>
      </c>
      <c r="AS587">
        <v>0</v>
      </c>
      <c r="AT587">
        <v>70</v>
      </c>
      <c r="AU587">
        <v>10</v>
      </c>
      <c r="AV587">
        <v>1</v>
      </c>
      <c r="AW587">
        <v>1</v>
      </c>
      <c r="AZ587">
        <v>1</v>
      </c>
      <c r="BA587">
        <v>1</v>
      </c>
      <c r="BB587">
        <v>1</v>
      </c>
      <c r="BC587">
        <v>1</v>
      </c>
      <c r="BD587" t="s">
        <v>3</v>
      </c>
      <c r="BE587" t="s">
        <v>3</v>
      </c>
      <c r="BF587" t="s">
        <v>3</v>
      </c>
      <c r="BG587" t="s">
        <v>3</v>
      </c>
      <c r="BH587">
        <v>0</v>
      </c>
      <c r="BI587">
        <v>4</v>
      </c>
      <c r="BJ587" t="s">
        <v>64</v>
      </c>
      <c r="BM587">
        <v>0</v>
      </c>
      <c r="BN587">
        <v>0</v>
      </c>
      <c r="BO587" t="s">
        <v>3</v>
      </c>
      <c r="BP587">
        <v>0</v>
      </c>
      <c r="BQ587">
        <v>1</v>
      </c>
      <c r="BR587">
        <v>0</v>
      </c>
      <c r="BS587">
        <v>1</v>
      </c>
      <c r="BT587">
        <v>1</v>
      </c>
      <c r="BU587">
        <v>1</v>
      </c>
      <c r="BV587">
        <v>1</v>
      </c>
      <c r="BW587">
        <v>1</v>
      </c>
      <c r="BX587">
        <v>1</v>
      </c>
      <c r="BY587" t="s">
        <v>3</v>
      </c>
      <c r="BZ587">
        <v>70</v>
      </c>
      <c r="CA587">
        <v>10</v>
      </c>
      <c r="CB587" t="s">
        <v>3</v>
      </c>
      <c r="CE587">
        <v>0</v>
      </c>
      <c r="CF587">
        <v>0</v>
      </c>
      <c r="CG587">
        <v>0</v>
      </c>
      <c r="CM587">
        <v>0</v>
      </c>
      <c r="CN587" t="s">
        <v>3</v>
      </c>
      <c r="CO587">
        <v>0</v>
      </c>
      <c r="CP587">
        <f t="shared" ref="CP587:CP602" si="327">(P587+Q587+S587)</f>
        <v>1631.48</v>
      </c>
      <c r="CQ587">
        <f t="shared" ref="CQ587:CQ602" si="328">(AC587*BC587*AW587)</f>
        <v>0</v>
      </c>
      <c r="CR587">
        <f>(((((ET587*2))*BB587-((EU587*2))*BS587)+AE587*BS587)*AV587)</f>
        <v>0</v>
      </c>
      <c r="CS587">
        <f t="shared" ref="CS587:CS602" si="329">(AE587*BS587*AV587)</f>
        <v>0</v>
      </c>
      <c r="CT587">
        <f t="shared" ref="CT587:CT602" si="330">(AF587*BA587*AV587)</f>
        <v>1631.48</v>
      </c>
      <c r="CU587">
        <f t="shared" ref="CU587:CU602" si="331">AG587</f>
        <v>0</v>
      </c>
      <c r="CV587">
        <f t="shared" ref="CV587:CV602" si="332">(AH587*AV587)</f>
        <v>2.12</v>
      </c>
      <c r="CW587">
        <f t="shared" ref="CW587:CW602" si="333">AI587</f>
        <v>0</v>
      </c>
      <c r="CX587">
        <f t="shared" ref="CX587:CX602" si="334">AJ587</f>
        <v>0</v>
      </c>
      <c r="CY587">
        <f t="shared" ref="CY587:CY602" si="335">((S587*BZ587)/100)</f>
        <v>1142.0360000000001</v>
      </c>
      <c r="CZ587">
        <f t="shared" ref="CZ587:CZ602" si="336">((S587*CA587)/100)</f>
        <v>163.148</v>
      </c>
      <c r="DC587" t="s">
        <v>3</v>
      </c>
      <c r="DD587" t="s">
        <v>56</v>
      </c>
      <c r="DE587" t="s">
        <v>56</v>
      </c>
      <c r="DF587" t="s">
        <v>56</v>
      </c>
      <c r="DG587" t="s">
        <v>56</v>
      </c>
      <c r="DH587" t="s">
        <v>3</v>
      </c>
      <c r="DI587" t="s">
        <v>56</v>
      </c>
      <c r="DJ587" t="s">
        <v>56</v>
      </c>
      <c r="DK587" t="s">
        <v>3</v>
      </c>
      <c r="DL587" t="s">
        <v>3</v>
      </c>
      <c r="DM587" t="s">
        <v>3</v>
      </c>
      <c r="DN587">
        <v>0</v>
      </c>
      <c r="DO587">
        <v>0</v>
      </c>
      <c r="DP587">
        <v>1</v>
      </c>
      <c r="DQ587">
        <v>1</v>
      </c>
      <c r="DU587">
        <v>16987630</v>
      </c>
      <c r="DV587" t="s">
        <v>35</v>
      </c>
      <c r="DW587" t="s">
        <v>35</v>
      </c>
      <c r="DX587">
        <v>1</v>
      </c>
      <c r="DZ587" t="s">
        <v>3</v>
      </c>
      <c r="EA587" t="s">
        <v>3</v>
      </c>
      <c r="EB587" t="s">
        <v>3</v>
      </c>
      <c r="EC587" t="s">
        <v>3</v>
      </c>
      <c r="EE587">
        <v>1441815344</v>
      </c>
      <c r="EF587">
        <v>1</v>
      </c>
      <c r="EG587" t="s">
        <v>20</v>
      </c>
      <c r="EH587">
        <v>0</v>
      </c>
      <c r="EI587" t="s">
        <v>3</v>
      </c>
      <c r="EJ587">
        <v>4</v>
      </c>
      <c r="EK587">
        <v>0</v>
      </c>
      <c r="EL587" t="s">
        <v>21</v>
      </c>
      <c r="EM587" t="s">
        <v>22</v>
      </c>
      <c r="EO587" t="s">
        <v>3</v>
      </c>
      <c r="EQ587">
        <v>0</v>
      </c>
      <c r="ER587">
        <v>815.74</v>
      </c>
      <c r="ES587">
        <v>0</v>
      </c>
      <c r="ET587">
        <v>0</v>
      </c>
      <c r="EU587">
        <v>0</v>
      </c>
      <c r="EV587">
        <v>815.74</v>
      </c>
      <c r="EW587">
        <v>1.06</v>
      </c>
      <c r="EX587">
        <v>0</v>
      </c>
      <c r="EY587">
        <v>0</v>
      </c>
      <c r="FQ587">
        <v>0</v>
      </c>
      <c r="FR587">
        <f t="shared" ref="FR587:FR602" si="337">ROUND(IF(BI587=3,GM587,0),2)</f>
        <v>0</v>
      </c>
      <c r="FS587">
        <v>0</v>
      </c>
      <c r="FX587">
        <v>70</v>
      </c>
      <c r="FY587">
        <v>10</v>
      </c>
      <c r="GA587" t="s">
        <v>3</v>
      </c>
      <c r="GD587">
        <v>0</v>
      </c>
      <c r="GF587">
        <v>359465501</v>
      </c>
      <c r="GG587">
        <v>2</v>
      </c>
      <c r="GH587">
        <v>1</v>
      </c>
      <c r="GI587">
        <v>-2</v>
      </c>
      <c r="GJ587">
        <v>0</v>
      </c>
      <c r="GK587">
        <f>ROUND(R587*(R12)/100,2)</f>
        <v>0</v>
      </c>
      <c r="GL587">
        <f t="shared" ref="GL587:GL602" si="338">ROUND(IF(AND(BH587=3,BI587=3,FS587&lt;&gt;0),P587,0),2)</f>
        <v>0</v>
      </c>
      <c r="GM587">
        <f t="shared" ref="GM587:GM602" si="339">ROUND(O587+X587+Y587+GK587,2)+GX587</f>
        <v>2936.67</v>
      </c>
      <c r="GN587">
        <f t="shared" ref="GN587:GN602" si="340">IF(OR(BI587=0,BI587=1),GM587-GX587,0)</f>
        <v>0</v>
      </c>
      <c r="GO587">
        <f t="shared" ref="GO587:GO602" si="341">IF(BI587=2,GM587-GX587,0)</f>
        <v>0</v>
      </c>
      <c r="GP587">
        <f t="shared" ref="GP587:GP602" si="342">IF(BI587=4,GM587-GX587,0)</f>
        <v>2936.67</v>
      </c>
      <c r="GR587">
        <v>0</v>
      </c>
      <c r="GS587">
        <v>3</v>
      </c>
      <c r="GT587">
        <v>0</v>
      </c>
      <c r="GU587" t="s">
        <v>3</v>
      </c>
      <c r="GV587">
        <f t="shared" ref="GV587:GV602" si="343">ROUND((GT587),6)</f>
        <v>0</v>
      </c>
      <c r="GW587">
        <v>1</v>
      </c>
      <c r="GX587">
        <f t="shared" ref="GX587:GX602" si="344">ROUND(HC587*I587,2)</f>
        <v>0</v>
      </c>
      <c r="HA587">
        <v>0</v>
      </c>
      <c r="HB587">
        <v>0</v>
      </c>
      <c r="HC587">
        <f t="shared" ref="HC587:HC602" si="345">GV587*GW587</f>
        <v>0</v>
      </c>
      <c r="HE587" t="s">
        <v>3</v>
      </c>
      <c r="HF587" t="s">
        <v>3</v>
      </c>
      <c r="HM587" t="s">
        <v>3</v>
      </c>
      <c r="HN587" t="s">
        <v>3</v>
      </c>
      <c r="HO587" t="s">
        <v>3</v>
      </c>
      <c r="HP587" t="s">
        <v>3</v>
      </c>
      <c r="HQ587" t="s">
        <v>3</v>
      </c>
      <c r="IK587">
        <v>0</v>
      </c>
    </row>
    <row r="588" spans="1:245" x14ac:dyDescent="0.2">
      <c r="A588">
        <v>17</v>
      </c>
      <c r="B588">
        <v>1</v>
      </c>
      <c r="D588">
        <f>ROW(EtalonRes!A174)</f>
        <v>174</v>
      </c>
      <c r="E588" t="s">
        <v>315</v>
      </c>
      <c r="F588" t="s">
        <v>62</v>
      </c>
      <c r="G588" t="s">
        <v>316</v>
      </c>
      <c r="H588" t="s">
        <v>35</v>
      </c>
      <c r="I588">
        <v>5</v>
      </c>
      <c r="J588">
        <v>0</v>
      </c>
      <c r="K588">
        <v>5</v>
      </c>
      <c r="O588">
        <f t="shared" si="311"/>
        <v>8157.4</v>
      </c>
      <c r="P588">
        <f t="shared" si="312"/>
        <v>0</v>
      </c>
      <c r="Q588">
        <f t="shared" si="313"/>
        <v>0</v>
      </c>
      <c r="R588">
        <f t="shared" si="314"/>
        <v>0</v>
      </c>
      <c r="S588">
        <f t="shared" si="315"/>
        <v>8157.4</v>
      </c>
      <c r="T588">
        <f t="shared" si="316"/>
        <v>0</v>
      </c>
      <c r="U588">
        <f t="shared" si="317"/>
        <v>10.600000000000001</v>
      </c>
      <c r="V588">
        <f t="shared" si="318"/>
        <v>0</v>
      </c>
      <c r="W588">
        <f t="shared" si="319"/>
        <v>0</v>
      </c>
      <c r="X588">
        <f t="shared" si="320"/>
        <v>5710.18</v>
      </c>
      <c r="Y588">
        <f t="shared" si="321"/>
        <v>815.74</v>
      </c>
      <c r="AA588">
        <v>1472364219</v>
      </c>
      <c r="AB588">
        <f t="shared" si="322"/>
        <v>1631.48</v>
      </c>
      <c r="AC588">
        <f>ROUND(((ES588*2)),6)</f>
        <v>0</v>
      </c>
      <c r="AD588">
        <f>ROUND(((((ET588*2))-((EU588*2)))+AE588),6)</f>
        <v>0</v>
      </c>
      <c r="AE588">
        <f t="shared" si="323"/>
        <v>0</v>
      </c>
      <c r="AF588">
        <f t="shared" si="323"/>
        <v>1631.48</v>
      </c>
      <c r="AG588">
        <f t="shared" si="324"/>
        <v>0</v>
      </c>
      <c r="AH588">
        <f t="shared" si="325"/>
        <v>2.12</v>
      </c>
      <c r="AI588">
        <f t="shared" si="325"/>
        <v>0</v>
      </c>
      <c r="AJ588">
        <f t="shared" si="326"/>
        <v>0</v>
      </c>
      <c r="AK588">
        <v>815.74</v>
      </c>
      <c r="AL588">
        <v>0</v>
      </c>
      <c r="AM588">
        <v>0</v>
      </c>
      <c r="AN588">
        <v>0</v>
      </c>
      <c r="AO588">
        <v>815.74</v>
      </c>
      <c r="AP588">
        <v>0</v>
      </c>
      <c r="AQ588">
        <v>1.06</v>
      </c>
      <c r="AR588">
        <v>0</v>
      </c>
      <c r="AS588">
        <v>0</v>
      </c>
      <c r="AT588">
        <v>70</v>
      </c>
      <c r="AU588">
        <v>10</v>
      </c>
      <c r="AV588">
        <v>1</v>
      </c>
      <c r="AW588">
        <v>1</v>
      </c>
      <c r="AZ588">
        <v>1</v>
      </c>
      <c r="BA588">
        <v>1</v>
      </c>
      <c r="BB588">
        <v>1</v>
      </c>
      <c r="BC588">
        <v>1</v>
      </c>
      <c r="BD588" t="s">
        <v>3</v>
      </c>
      <c r="BE588" t="s">
        <v>3</v>
      </c>
      <c r="BF588" t="s">
        <v>3</v>
      </c>
      <c r="BG588" t="s">
        <v>3</v>
      </c>
      <c r="BH588">
        <v>0</v>
      </c>
      <c r="BI588">
        <v>4</v>
      </c>
      <c r="BJ588" t="s">
        <v>64</v>
      </c>
      <c r="BM588">
        <v>0</v>
      </c>
      <c r="BN588">
        <v>0</v>
      </c>
      <c r="BO588" t="s">
        <v>3</v>
      </c>
      <c r="BP588">
        <v>0</v>
      </c>
      <c r="BQ588">
        <v>1</v>
      </c>
      <c r="BR588">
        <v>0</v>
      </c>
      <c r="BS588">
        <v>1</v>
      </c>
      <c r="BT588">
        <v>1</v>
      </c>
      <c r="BU588">
        <v>1</v>
      </c>
      <c r="BV588">
        <v>1</v>
      </c>
      <c r="BW588">
        <v>1</v>
      </c>
      <c r="BX588">
        <v>1</v>
      </c>
      <c r="BY588" t="s">
        <v>3</v>
      </c>
      <c r="BZ588">
        <v>70</v>
      </c>
      <c r="CA588">
        <v>10</v>
      </c>
      <c r="CB588" t="s">
        <v>3</v>
      </c>
      <c r="CE588">
        <v>0</v>
      </c>
      <c r="CF588">
        <v>0</v>
      </c>
      <c r="CG588">
        <v>0</v>
      </c>
      <c r="CM588">
        <v>0</v>
      </c>
      <c r="CN588" t="s">
        <v>3</v>
      </c>
      <c r="CO588">
        <v>0</v>
      </c>
      <c r="CP588">
        <f t="shared" si="327"/>
        <v>8157.4</v>
      </c>
      <c r="CQ588">
        <f t="shared" si="328"/>
        <v>0</v>
      </c>
      <c r="CR588">
        <f>(((((ET588*2))*BB588-((EU588*2))*BS588)+AE588*BS588)*AV588)</f>
        <v>0</v>
      </c>
      <c r="CS588">
        <f t="shared" si="329"/>
        <v>0</v>
      </c>
      <c r="CT588">
        <f t="shared" si="330"/>
        <v>1631.48</v>
      </c>
      <c r="CU588">
        <f t="shared" si="331"/>
        <v>0</v>
      </c>
      <c r="CV588">
        <f t="shared" si="332"/>
        <v>2.12</v>
      </c>
      <c r="CW588">
        <f t="shared" si="333"/>
        <v>0</v>
      </c>
      <c r="CX588">
        <f t="shared" si="334"/>
        <v>0</v>
      </c>
      <c r="CY588">
        <f t="shared" si="335"/>
        <v>5710.18</v>
      </c>
      <c r="CZ588">
        <f t="shared" si="336"/>
        <v>815.74</v>
      </c>
      <c r="DC588" t="s">
        <v>3</v>
      </c>
      <c r="DD588" t="s">
        <v>56</v>
      </c>
      <c r="DE588" t="s">
        <v>56</v>
      </c>
      <c r="DF588" t="s">
        <v>56</v>
      </c>
      <c r="DG588" t="s">
        <v>56</v>
      </c>
      <c r="DH588" t="s">
        <v>3</v>
      </c>
      <c r="DI588" t="s">
        <v>56</v>
      </c>
      <c r="DJ588" t="s">
        <v>56</v>
      </c>
      <c r="DK588" t="s">
        <v>3</v>
      </c>
      <c r="DL588" t="s">
        <v>3</v>
      </c>
      <c r="DM588" t="s">
        <v>3</v>
      </c>
      <c r="DN588">
        <v>0</v>
      </c>
      <c r="DO588">
        <v>0</v>
      </c>
      <c r="DP588">
        <v>1</v>
      </c>
      <c r="DQ588">
        <v>1</v>
      </c>
      <c r="DU588">
        <v>16987630</v>
      </c>
      <c r="DV588" t="s">
        <v>35</v>
      </c>
      <c r="DW588" t="s">
        <v>35</v>
      </c>
      <c r="DX588">
        <v>1</v>
      </c>
      <c r="DZ588" t="s">
        <v>3</v>
      </c>
      <c r="EA588" t="s">
        <v>3</v>
      </c>
      <c r="EB588" t="s">
        <v>3</v>
      </c>
      <c r="EC588" t="s">
        <v>3</v>
      </c>
      <c r="EE588">
        <v>1441815344</v>
      </c>
      <c r="EF588">
        <v>1</v>
      </c>
      <c r="EG588" t="s">
        <v>20</v>
      </c>
      <c r="EH588">
        <v>0</v>
      </c>
      <c r="EI588" t="s">
        <v>3</v>
      </c>
      <c r="EJ588">
        <v>4</v>
      </c>
      <c r="EK588">
        <v>0</v>
      </c>
      <c r="EL588" t="s">
        <v>21</v>
      </c>
      <c r="EM588" t="s">
        <v>22</v>
      </c>
      <c r="EO588" t="s">
        <v>3</v>
      </c>
      <c r="EQ588">
        <v>0</v>
      </c>
      <c r="ER588">
        <v>815.74</v>
      </c>
      <c r="ES588">
        <v>0</v>
      </c>
      <c r="ET588">
        <v>0</v>
      </c>
      <c r="EU588">
        <v>0</v>
      </c>
      <c r="EV588">
        <v>815.74</v>
      </c>
      <c r="EW588">
        <v>1.06</v>
      </c>
      <c r="EX588">
        <v>0</v>
      </c>
      <c r="EY588">
        <v>0</v>
      </c>
      <c r="FQ588">
        <v>0</v>
      </c>
      <c r="FR588">
        <f t="shared" si="337"/>
        <v>0</v>
      </c>
      <c r="FS588">
        <v>0</v>
      </c>
      <c r="FX588">
        <v>70</v>
      </c>
      <c r="FY588">
        <v>10</v>
      </c>
      <c r="GA588" t="s">
        <v>3</v>
      </c>
      <c r="GD588">
        <v>0</v>
      </c>
      <c r="GF588">
        <v>1288108521</v>
      </c>
      <c r="GG588">
        <v>2</v>
      </c>
      <c r="GH588">
        <v>1</v>
      </c>
      <c r="GI588">
        <v>-2</v>
      </c>
      <c r="GJ588">
        <v>0</v>
      </c>
      <c r="GK588">
        <f>ROUND(R588*(R12)/100,2)</f>
        <v>0</v>
      </c>
      <c r="GL588">
        <f t="shared" si="338"/>
        <v>0</v>
      </c>
      <c r="GM588">
        <f t="shared" si="339"/>
        <v>14683.32</v>
      </c>
      <c r="GN588">
        <f t="shared" si="340"/>
        <v>0</v>
      </c>
      <c r="GO588">
        <f t="shared" si="341"/>
        <v>0</v>
      </c>
      <c r="GP588">
        <f t="shared" si="342"/>
        <v>14683.32</v>
      </c>
      <c r="GR588">
        <v>0</v>
      </c>
      <c r="GS588">
        <v>3</v>
      </c>
      <c r="GT588">
        <v>0</v>
      </c>
      <c r="GU588" t="s">
        <v>3</v>
      </c>
      <c r="GV588">
        <f t="shared" si="343"/>
        <v>0</v>
      </c>
      <c r="GW588">
        <v>1</v>
      </c>
      <c r="GX588">
        <f t="shared" si="344"/>
        <v>0</v>
      </c>
      <c r="HA588">
        <v>0</v>
      </c>
      <c r="HB588">
        <v>0</v>
      </c>
      <c r="HC588">
        <f t="shared" si="345"/>
        <v>0</v>
      </c>
      <c r="HE588" t="s">
        <v>3</v>
      </c>
      <c r="HF588" t="s">
        <v>3</v>
      </c>
      <c r="HM588" t="s">
        <v>3</v>
      </c>
      <c r="HN588" t="s">
        <v>3</v>
      </c>
      <c r="HO588" t="s">
        <v>3</v>
      </c>
      <c r="HP588" t="s">
        <v>3</v>
      </c>
      <c r="HQ588" t="s">
        <v>3</v>
      </c>
      <c r="IK588">
        <v>0</v>
      </c>
    </row>
    <row r="589" spans="1:245" x14ac:dyDescent="0.2">
      <c r="A589">
        <v>17</v>
      </c>
      <c r="B589">
        <v>1</v>
      </c>
      <c r="D589">
        <f>ROW(EtalonRes!A182)</f>
        <v>182</v>
      </c>
      <c r="E589" t="s">
        <v>317</v>
      </c>
      <c r="F589" t="s">
        <v>318</v>
      </c>
      <c r="G589" t="s">
        <v>319</v>
      </c>
      <c r="H589" t="s">
        <v>35</v>
      </c>
      <c r="I589">
        <v>10</v>
      </c>
      <c r="J589">
        <v>0</v>
      </c>
      <c r="K589">
        <v>10</v>
      </c>
      <c r="O589">
        <f t="shared" si="311"/>
        <v>8075.8</v>
      </c>
      <c r="P589">
        <f t="shared" si="312"/>
        <v>184</v>
      </c>
      <c r="Q589">
        <f t="shared" si="313"/>
        <v>3127.2</v>
      </c>
      <c r="R589">
        <f t="shared" si="314"/>
        <v>1982.8</v>
      </c>
      <c r="S589">
        <f t="shared" si="315"/>
        <v>4764.6000000000004</v>
      </c>
      <c r="T589">
        <f t="shared" si="316"/>
        <v>0</v>
      </c>
      <c r="U589">
        <f t="shared" si="317"/>
        <v>7.1999999999999993</v>
      </c>
      <c r="V589">
        <f t="shared" si="318"/>
        <v>0</v>
      </c>
      <c r="W589">
        <f t="shared" si="319"/>
        <v>0</v>
      </c>
      <c r="X589">
        <f t="shared" si="320"/>
        <v>3335.22</v>
      </c>
      <c r="Y589">
        <f t="shared" si="321"/>
        <v>476.46</v>
      </c>
      <c r="AA589">
        <v>1472364219</v>
      </c>
      <c r="AB589">
        <f t="shared" si="322"/>
        <v>807.58</v>
      </c>
      <c r="AC589">
        <f>ROUND(((ES589*2)),6)</f>
        <v>18.399999999999999</v>
      </c>
      <c r="AD589">
        <f>ROUND(((((ET589*2))-((EU589*2)))+AE589),6)</f>
        <v>312.72000000000003</v>
      </c>
      <c r="AE589">
        <f t="shared" si="323"/>
        <v>198.28</v>
      </c>
      <c r="AF589">
        <f t="shared" si="323"/>
        <v>476.46</v>
      </c>
      <c r="AG589">
        <f t="shared" si="324"/>
        <v>0</v>
      </c>
      <c r="AH589">
        <f t="shared" si="325"/>
        <v>0.72</v>
      </c>
      <c r="AI589">
        <f t="shared" si="325"/>
        <v>0</v>
      </c>
      <c r="AJ589">
        <f t="shared" si="326"/>
        <v>0</v>
      </c>
      <c r="AK589">
        <v>403.79</v>
      </c>
      <c r="AL589">
        <v>9.1999999999999993</v>
      </c>
      <c r="AM589">
        <v>156.36000000000001</v>
      </c>
      <c r="AN589">
        <v>99.14</v>
      </c>
      <c r="AO589">
        <v>238.23</v>
      </c>
      <c r="AP589">
        <v>0</v>
      </c>
      <c r="AQ589">
        <v>0.36</v>
      </c>
      <c r="AR589">
        <v>0</v>
      </c>
      <c r="AS589">
        <v>0</v>
      </c>
      <c r="AT589">
        <v>70</v>
      </c>
      <c r="AU589">
        <v>10</v>
      </c>
      <c r="AV589">
        <v>1</v>
      </c>
      <c r="AW589">
        <v>1</v>
      </c>
      <c r="AZ589">
        <v>1</v>
      </c>
      <c r="BA589">
        <v>1</v>
      </c>
      <c r="BB589">
        <v>1</v>
      </c>
      <c r="BC589">
        <v>1</v>
      </c>
      <c r="BD589" t="s">
        <v>3</v>
      </c>
      <c r="BE589" t="s">
        <v>3</v>
      </c>
      <c r="BF589" t="s">
        <v>3</v>
      </c>
      <c r="BG589" t="s">
        <v>3</v>
      </c>
      <c r="BH589">
        <v>0</v>
      </c>
      <c r="BI589">
        <v>4</v>
      </c>
      <c r="BJ589" t="s">
        <v>320</v>
      </c>
      <c r="BM589">
        <v>0</v>
      </c>
      <c r="BN589">
        <v>0</v>
      </c>
      <c r="BO589" t="s">
        <v>3</v>
      </c>
      <c r="BP589">
        <v>0</v>
      </c>
      <c r="BQ589">
        <v>1</v>
      </c>
      <c r="BR589">
        <v>0</v>
      </c>
      <c r="BS589">
        <v>1</v>
      </c>
      <c r="BT589">
        <v>1</v>
      </c>
      <c r="BU589">
        <v>1</v>
      </c>
      <c r="BV589">
        <v>1</v>
      </c>
      <c r="BW589">
        <v>1</v>
      </c>
      <c r="BX589">
        <v>1</v>
      </c>
      <c r="BY589" t="s">
        <v>3</v>
      </c>
      <c r="BZ589">
        <v>70</v>
      </c>
      <c r="CA589">
        <v>10</v>
      </c>
      <c r="CB589" t="s">
        <v>3</v>
      </c>
      <c r="CE589">
        <v>0</v>
      </c>
      <c r="CF589">
        <v>0</v>
      </c>
      <c r="CG589">
        <v>0</v>
      </c>
      <c r="CM589">
        <v>0</v>
      </c>
      <c r="CN589" t="s">
        <v>3</v>
      </c>
      <c r="CO589">
        <v>0</v>
      </c>
      <c r="CP589">
        <f t="shared" si="327"/>
        <v>8075.8</v>
      </c>
      <c r="CQ589">
        <f t="shared" si="328"/>
        <v>18.399999999999999</v>
      </c>
      <c r="CR589">
        <f>(((((ET589*2))*BB589-((EU589*2))*BS589)+AE589*BS589)*AV589)</f>
        <v>312.72000000000003</v>
      </c>
      <c r="CS589">
        <f t="shared" si="329"/>
        <v>198.28</v>
      </c>
      <c r="CT589">
        <f t="shared" si="330"/>
        <v>476.46</v>
      </c>
      <c r="CU589">
        <f t="shared" si="331"/>
        <v>0</v>
      </c>
      <c r="CV589">
        <f t="shared" si="332"/>
        <v>0.72</v>
      </c>
      <c r="CW589">
        <f t="shared" si="333"/>
        <v>0</v>
      </c>
      <c r="CX589">
        <f t="shared" si="334"/>
        <v>0</v>
      </c>
      <c r="CY589">
        <f t="shared" si="335"/>
        <v>3335.22</v>
      </c>
      <c r="CZ589">
        <f t="shared" si="336"/>
        <v>476.46</v>
      </c>
      <c r="DC589" t="s">
        <v>3</v>
      </c>
      <c r="DD589" t="s">
        <v>56</v>
      </c>
      <c r="DE589" t="s">
        <v>56</v>
      </c>
      <c r="DF589" t="s">
        <v>56</v>
      </c>
      <c r="DG589" t="s">
        <v>56</v>
      </c>
      <c r="DH589" t="s">
        <v>3</v>
      </c>
      <c r="DI589" t="s">
        <v>56</v>
      </c>
      <c r="DJ589" t="s">
        <v>56</v>
      </c>
      <c r="DK589" t="s">
        <v>3</v>
      </c>
      <c r="DL589" t="s">
        <v>3</v>
      </c>
      <c r="DM589" t="s">
        <v>3</v>
      </c>
      <c r="DN589">
        <v>0</v>
      </c>
      <c r="DO589">
        <v>0</v>
      </c>
      <c r="DP589">
        <v>1</v>
      </c>
      <c r="DQ589">
        <v>1</v>
      </c>
      <c r="DU589">
        <v>16987630</v>
      </c>
      <c r="DV589" t="s">
        <v>35</v>
      </c>
      <c r="DW589" t="s">
        <v>35</v>
      </c>
      <c r="DX589">
        <v>1</v>
      </c>
      <c r="DZ589" t="s">
        <v>3</v>
      </c>
      <c r="EA589" t="s">
        <v>3</v>
      </c>
      <c r="EB589" t="s">
        <v>3</v>
      </c>
      <c r="EC589" t="s">
        <v>3</v>
      </c>
      <c r="EE589">
        <v>1441815344</v>
      </c>
      <c r="EF589">
        <v>1</v>
      </c>
      <c r="EG589" t="s">
        <v>20</v>
      </c>
      <c r="EH589">
        <v>0</v>
      </c>
      <c r="EI589" t="s">
        <v>3</v>
      </c>
      <c r="EJ589">
        <v>4</v>
      </c>
      <c r="EK589">
        <v>0</v>
      </c>
      <c r="EL589" t="s">
        <v>21</v>
      </c>
      <c r="EM589" t="s">
        <v>22</v>
      </c>
      <c r="EO589" t="s">
        <v>3</v>
      </c>
      <c r="EQ589">
        <v>0</v>
      </c>
      <c r="ER589">
        <v>403.79</v>
      </c>
      <c r="ES589">
        <v>9.1999999999999993</v>
      </c>
      <c r="ET589">
        <v>156.36000000000001</v>
      </c>
      <c r="EU589">
        <v>99.14</v>
      </c>
      <c r="EV589">
        <v>238.23</v>
      </c>
      <c r="EW589">
        <v>0.36</v>
      </c>
      <c r="EX589">
        <v>0</v>
      </c>
      <c r="EY589">
        <v>0</v>
      </c>
      <c r="FQ589">
        <v>0</v>
      </c>
      <c r="FR589">
        <f t="shared" si="337"/>
        <v>0</v>
      </c>
      <c r="FS589">
        <v>0</v>
      </c>
      <c r="FX589">
        <v>70</v>
      </c>
      <c r="FY589">
        <v>10</v>
      </c>
      <c r="GA589" t="s">
        <v>3</v>
      </c>
      <c r="GD589">
        <v>0</v>
      </c>
      <c r="GF589">
        <v>-1996458847</v>
      </c>
      <c r="GG589">
        <v>2</v>
      </c>
      <c r="GH589">
        <v>1</v>
      </c>
      <c r="GI589">
        <v>-2</v>
      </c>
      <c r="GJ589">
        <v>0</v>
      </c>
      <c r="GK589">
        <f>ROUND(R589*(R12)/100,2)</f>
        <v>2141.42</v>
      </c>
      <c r="GL589">
        <f t="shared" si="338"/>
        <v>0</v>
      </c>
      <c r="GM589">
        <f t="shared" si="339"/>
        <v>14028.9</v>
      </c>
      <c r="GN589">
        <f t="shared" si="340"/>
        <v>0</v>
      </c>
      <c r="GO589">
        <f t="shared" si="341"/>
        <v>0</v>
      </c>
      <c r="GP589">
        <f t="shared" si="342"/>
        <v>14028.9</v>
      </c>
      <c r="GR589">
        <v>0</v>
      </c>
      <c r="GS589">
        <v>3</v>
      </c>
      <c r="GT589">
        <v>0</v>
      </c>
      <c r="GU589" t="s">
        <v>3</v>
      </c>
      <c r="GV589">
        <f t="shared" si="343"/>
        <v>0</v>
      </c>
      <c r="GW589">
        <v>1</v>
      </c>
      <c r="GX589">
        <f t="shared" si="344"/>
        <v>0</v>
      </c>
      <c r="HA589">
        <v>0</v>
      </c>
      <c r="HB589">
        <v>0</v>
      </c>
      <c r="HC589">
        <f t="shared" si="345"/>
        <v>0</v>
      </c>
      <c r="HE589" t="s">
        <v>3</v>
      </c>
      <c r="HF589" t="s">
        <v>3</v>
      </c>
      <c r="HM589" t="s">
        <v>3</v>
      </c>
      <c r="HN589" t="s">
        <v>3</v>
      </c>
      <c r="HO589" t="s">
        <v>3</v>
      </c>
      <c r="HP589" t="s">
        <v>3</v>
      </c>
      <c r="HQ589" t="s">
        <v>3</v>
      </c>
      <c r="IK589">
        <v>0</v>
      </c>
    </row>
    <row r="590" spans="1:245" x14ac:dyDescent="0.2">
      <c r="A590">
        <v>17</v>
      </c>
      <c r="B590">
        <v>1</v>
      </c>
      <c r="D590">
        <f>ROW(EtalonRes!A187)</f>
        <v>187</v>
      </c>
      <c r="E590" t="s">
        <v>321</v>
      </c>
      <c r="F590" t="s">
        <v>322</v>
      </c>
      <c r="G590" t="s">
        <v>323</v>
      </c>
      <c r="H590" t="s">
        <v>35</v>
      </c>
      <c r="I590">
        <v>14</v>
      </c>
      <c r="J590">
        <v>0</v>
      </c>
      <c r="K590">
        <v>14</v>
      </c>
      <c r="O590">
        <f t="shared" si="311"/>
        <v>14020.1</v>
      </c>
      <c r="P590">
        <f t="shared" si="312"/>
        <v>85.68</v>
      </c>
      <c r="Q590">
        <f t="shared" si="313"/>
        <v>1276.94</v>
      </c>
      <c r="R590">
        <f t="shared" si="314"/>
        <v>809.68</v>
      </c>
      <c r="S590">
        <f t="shared" si="315"/>
        <v>12657.48</v>
      </c>
      <c r="T590">
        <f t="shared" si="316"/>
        <v>0</v>
      </c>
      <c r="U590">
        <f t="shared" si="317"/>
        <v>17.835999999999999</v>
      </c>
      <c r="V590">
        <f t="shared" si="318"/>
        <v>0</v>
      </c>
      <c r="W590">
        <f t="shared" si="319"/>
        <v>0</v>
      </c>
      <c r="X590">
        <f t="shared" si="320"/>
        <v>8860.24</v>
      </c>
      <c r="Y590">
        <f t="shared" si="321"/>
        <v>1265.75</v>
      </c>
      <c r="AA590">
        <v>1472364219</v>
      </c>
      <c r="AB590">
        <f t="shared" si="322"/>
        <v>1001.436</v>
      </c>
      <c r="AC590">
        <f>ROUND((((ES590*2)*1)),6)</f>
        <v>6.12</v>
      </c>
      <c r="AD590">
        <f>ROUND((((((ET590*2)*0.7))-(((EU590*2)*0.7)))+AE590),6)</f>
        <v>91.21</v>
      </c>
      <c r="AE590">
        <f>ROUND((((EU590*2)*0.7)),6)</f>
        <v>57.834000000000003</v>
      </c>
      <c r="AF590">
        <f>ROUND((((EV590*2)*0.7)),6)</f>
        <v>904.10599999999999</v>
      </c>
      <c r="AG590">
        <f t="shared" si="324"/>
        <v>0</v>
      </c>
      <c r="AH590">
        <f>(((EW590*2)*0.7))</f>
        <v>1.274</v>
      </c>
      <c r="AI590">
        <f>(((EX590*2)*0.7))</f>
        <v>0</v>
      </c>
      <c r="AJ590">
        <f t="shared" si="326"/>
        <v>0</v>
      </c>
      <c r="AK590">
        <v>714</v>
      </c>
      <c r="AL590">
        <v>3.06</v>
      </c>
      <c r="AM590">
        <v>65.150000000000006</v>
      </c>
      <c r="AN590">
        <v>41.31</v>
      </c>
      <c r="AO590">
        <v>645.79</v>
      </c>
      <c r="AP590">
        <v>0</v>
      </c>
      <c r="AQ590">
        <v>0.91</v>
      </c>
      <c r="AR590">
        <v>0</v>
      </c>
      <c r="AS590">
        <v>0</v>
      </c>
      <c r="AT590">
        <v>70</v>
      </c>
      <c r="AU590">
        <v>10</v>
      </c>
      <c r="AV590">
        <v>1</v>
      </c>
      <c r="AW590">
        <v>1</v>
      </c>
      <c r="AZ590">
        <v>1</v>
      </c>
      <c r="BA590">
        <v>1</v>
      </c>
      <c r="BB590">
        <v>1</v>
      </c>
      <c r="BC590">
        <v>1</v>
      </c>
      <c r="BD590" t="s">
        <v>3</v>
      </c>
      <c r="BE590" t="s">
        <v>3</v>
      </c>
      <c r="BF590" t="s">
        <v>3</v>
      </c>
      <c r="BG590" t="s">
        <v>3</v>
      </c>
      <c r="BH590">
        <v>0</v>
      </c>
      <c r="BI590">
        <v>4</v>
      </c>
      <c r="BJ590" t="s">
        <v>324</v>
      </c>
      <c r="BM590">
        <v>0</v>
      </c>
      <c r="BN590">
        <v>0</v>
      </c>
      <c r="BO590" t="s">
        <v>3</v>
      </c>
      <c r="BP590">
        <v>0</v>
      </c>
      <c r="BQ590">
        <v>1</v>
      </c>
      <c r="BR590">
        <v>0</v>
      </c>
      <c r="BS590">
        <v>1</v>
      </c>
      <c r="BT590">
        <v>1</v>
      </c>
      <c r="BU590">
        <v>1</v>
      </c>
      <c r="BV590">
        <v>1</v>
      </c>
      <c r="BW590">
        <v>1</v>
      </c>
      <c r="BX590">
        <v>1</v>
      </c>
      <c r="BY590" t="s">
        <v>3</v>
      </c>
      <c r="BZ590">
        <v>70</v>
      </c>
      <c r="CA590">
        <v>10</v>
      </c>
      <c r="CB590" t="s">
        <v>3</v>
      </c>
      <c r="CE590">
        <v>0</v>
      </c>
      <c r="CF590">
        <v>0</v>
      </c>
      <c r="CG590">
        <v>0</v>
      </c>
      <c r="CM590">
        <v>0</v>
      </c>
      <c r="CN590" t="s">
        <v>709</v>
      </c>
      <c r="CO590">
        <v>0</v>
      </c>
      <c r="CP590">
        <f t="shared" si="327"/>
        <v>14020.1</v>
      </c>
      <c r="CQ590">
        <f t="shared" si="328"/>
        <v>6.12</v>
      </c>
      <c r="CR590">
        <f>((((((ET590*2)*0.7))*BB590-(((EU590*2)*0.7))*BS590)+AE590*BS590)*AV590)</f>
        <v>91.210000000000008</v>
      </c>
      <c r="CS590">
        <f t="shared" si="329"/>
        <v>57.834000000000003</v>
      </c>
      <c r="CT590">
        <f t="shared" si="330"/>
        <v>904.10599999999999</v>
      </c>
      <c r="CU590">
        <f t="shared" si="331"/>
        <v>0</v>
      </c>
      <c r="CV590">
        <f t="shared" si="332"/>
        <v>1.274</v>
      </c>
      <c r="CW590">
        <f t="shared" si="333"/>
        <v>0</v>
      </c>
      <c r="CX590">
        <f t="shared" si="334"/>
        <v>0</v>
      </c>
      <c r="CY590">
        <f t="shared" si="335"/>
        <v>8860.235999999999</v>
      </c>
      <c r="CZ590">
        <f t="shared" si="336"/>
        <v>1265.7479999999998</v>
      </c>
      <c r="DC590" t="s">
        <v>3</v>
      </c>
      <c r="DD590" t="s">
        <v>325</v>
      </c>
      <c r="DE590" t="s">
        <v>326</v>
      </c>
      <c r="DF590" t="s">
        <v>326</v>
      </c>
      <c r="DG590" t="s">
        <v>326</v>
      </c>
      <c r="DH590" t="s">
        <v>3</v>
      </c>
      <c r="DI590" t="s">
        <v>326</v>
      </c>
      <c r="DJ590" t="s">
        <v>326</v>
      </c>
      <c r="DK590" t="s">
        <v>3</v>
      </c>
      <c r="DL590" t="s">
        <v>3</v>
      </c>
      <c r="DM590" t="s">
        <v>3</v>
      </c>
      <c r="DN590">
        <v>0</v>
      </c>
      <c r="DO590">
        <v>0</v>
      </c>
      <c r="DP590">
        <v>1</v>
      </c>
      <c r="DQ590">
        <v>1</v>
      </c>
      <c r="DU590">
        <v>16987630</v>
      </c>
      <c r="DV590" t="s">
        <v>35</v>
      </c>
      <c r="DW590" t="s">
        <v>35</v>
      </c>
      <c r="DX590">
        <v>1</v>
      </c>
      <c r="DZ590" t="s">
        <v>3</v>
      </c>
      <c r="EA590" t="s">
        <v>3</v>
      </c>
      <c r="EB590" t="s">
        <v>3</v>
      </c>
      <c r="EC590" t="s">
        <v>3</v>
      </c>
      <c r="EE590">
        <v>1441815344</v>
      </c>
      <c r="EF590">
        <v>1</v>
      </c>
      <c r="EG590" t="s">
        <v>20</v>
      </c>
      <c r="EH590">
        <v>0</v>
      </c>
      <c r="EI590" t="s">
        <v>3</v>
      </c>
      <c r="EJ590">
        <v>4</v>
      </c>
      <c r="EK590">
        <v>0</v>
      </c>
      <c r="EL590" t="s">
        <v>21</v>
      </c>
      <c r="EM590" t="s">
        <v>22</v>
      </c>
      <c r="EO590" t="s">
        <v>327</v>
      </c>
      <c r="EQ590">
        <v>0</v>
      </c>
      <c r="ER590">
        <v>714</v>
      </c>
      <c r="ES590">
        <v>3.06</v>
      </c>
      <c r="ET590">
        <v>65.150000000000006</v>
      </c>
      <c r="EU590">
        <v>41.31</v>
      </c>
      <c r="EV590">
        <v>645.79</v>
      </c>
      <c r="EW590">
        <v>0.91</v>
      </c>
      <c r="EX590">
        <v>0</v>
      </c>
      <c r="EY590">
        <v>0</v>
      </c>
      <c r="FQ590">
        <v>0</v>
      </c>
      <c r="FR590">
        <f t="shared" si="337"/>
        <v>0</v>
      </c>
      <c r="FS590">
        <v>0</v>
      </c>
      <c r="FX590">
        <v>70</v>
      </c>
      <c r="FY590">
        <v>10</v>
      </c>
      <c r="GA590" t="s">
        <v>3</v>
      </c>
      <c r="GD590">
        <v>0</v>
      </c>
      <c r="GF590">
        <v>1247770114</v>
      </c>
      <c r="GG590">
        <v>2</v>
      </c>
      <c r="GH590">
        <v>1</v>
      </c>
      <c r="GI590">
        <v>-2</v>
      </c>
      <c r="GJ590">
        <v>0</v>
      </c>
      <c r="GK590">
        <f>ROUND(R590*(R12)/100,2)</f>
        <v>874.45</v>
      </c>
      <c r="GL590">
        <f t="shared" si="338"/>
        <v>0</v>
      </c>
      <c r="GM590">
        <f t="shared" si="339"/>
        <v>25020.54</v>
      </c>
      <c r="GN590">
        <f t="shared" si="340"/>
        <v>0</v>
      </c>
      <c r="GO590">
        <f t="shared" si="341"/>
        <v>0</v>
      </c>
      <c r="GP590">
        <f t="shared" si="342"/>
        <v>25020.54</v>
      </c>
      <c r="GR590">
        <v>0</v>
      </c>
      <c r="GS590">
        <v>3</v>
      </c>
      <c r="GT590">
        <v>0</v>
      </c>
      <c r="GU590" t="s">
        <v>3</v>
      </c>
      <c r="GV590">
        <f t="shared" si="343"/>
        <v>0</v>
      </c>
      <c r="GW590">
        <v>1</v>
      </c>
      <c r="GX590">
        <f t="shared" si="344"/>
        <v>0</v>
      </c>
      <c r="HA590">
        <v>0</v>
      </c>
      <c r="HB590">
        <v>0</v>
      </c>
      <c r="HC590">
        <f t="shared" si="345"/>
        <v>0</v>
      </c>
      <c r="HE590" t="s">
        <v>3</v>
      </c>
      <c r="HF590" t="s">
        <v>3</v>
      </c>
      <c r="HM590" t="s">
        <v>3</v>
      </c>
      <c r="HN590" t="s">
        <v>3</v>
      </c>
      <c r="HO590" t="s">
        <v>3</v>
      </c>
      <c r="HP590" t="s">
        <v>3</v>
      </c>
      <c r="HQ590" t="s">
        <v>3</v>
      </c>
      <c r="IK590">
        <v>0</v>
      </c>
    </row>
    <row r="591" spans="1:245" x14ac:dyDescent="0.2">
      <c r="A591">
        <v>17</v>
      </c>
      <c r="B591">
        <v>1</v>
      </c>
      <c r="D591">
        <f>ROW(EtalonRes!A191)</f>
        <v>191</v>
      </c>
      <c r="E591" t="s">
        <v>3</v>
      </c>
      <c r="F591" t="s">
        <v>328</v>
      </c>
      <c r="G591" t="s">
        <v>329</v>
      </c>
      <c r="H591" t="s">
        <v>35</v>
      </c>
      <c r="I591">
        <v>14</v>
      </c>
      <c r="J591">
        <v>0</v>
      </c>
      <c r="K591">
        <v>14</v>
      </c>
      <c r="O591">
        <f t="shared" si="311"/>
        <v>3154.83</v>
      </c>
      <c r="P591">
        <f t="shared" si="312"/>
        <v>49.56</v>
      </c>
      <c r="Q591">
        <f t="shared" si="313"/>
        <v>273.63</v>
      </c>
      <c r="R591">
        <f t="shared" si="314"/>
        <v>173.46</v>
      </c>
      <c r="S591">
        <f t="shared" si="315"/>
        <v>2831.64</v>
      </c>
      <c r="T591">
        <f t="shared" si="316"/>
        <v>0</v>
      </c>
      <c r="U591">
        <f t="shared" si="317"/>
        <v>3.99</v>
      </c>
      <c r="V591">
        <f t="shared" si="318"/>
        <v>0</v>
      </c>
      <c r="W591">
        <f t="shared" si="319"/>
        <v>0</v>
      </c>
      <c r="X591">
        <f t="shared" si="320"/>
        <v>1982.15</v>
      </c>
      <c r="Y591">
        <f t="shared" si="321"/>
        <v>283.16000000000003</v>
      </c>
      <c r="AA591">
        <v>-1</v>
      </c>
      <c r="AB591">
        <f t="shared" si="322"/>
        <v>225.345</v>
      </c>
      <c r="AC591">
        <f>ROUND((((ES591*2)*1)),6)</f>
        <v>3.54</v>
      </c>
      <c r="AD591">
        <f>ROUND((((((ET591*2)*0.75))-(((EU591*2)*0.75)))+AE591),6)</f>
        <v>19.545000000000002</v>
      </c>
      <c r="AE591">
        <f>ROUND((((EU591*2)*0.75)),6)</f>
        <v>12.39</v>
      </c>
      <c r="AF591">
        <f>ROUND((((EV591*2)*0.75)),6)</f>
        <v>202.26</v>
      </c>
      <c r="AG591">
        <f t="shared" si="324"/>
        <v>0</v>
      </c>
      <c r="AH591">
        <f>(((EW591*2)*0.75))</f>
        <v>0.28500000000000003</v>
      </c>
      <c r="AI591">
        <f>(((EX591*2)*0.75))</f>
        <v>0</v>
      </c>
      <c r="AJ591">
        <f t="shared" si="326"/>
        <v>0</v>
      </c>
      <c r="AK591">
        <v>149.63999999999999</v>
      </c>
      <c r="AL591">
        <v>1.77</v>
      </c>
      <c r="AM591">
        <v>13.03</v>
      </c>
      <c r="AN591">
        <v>8.26</v>
      </c>
      <c r="AO591">
        <v>134.84</v>
      </c>
      <c r="AP591">
        <v>0</v>
      </c>
      <c r="AQ591">
        <v>0.19</v>
      </c>
      <c r="AR591">
        <v>0</v>
      </c>
      <c r="AS591">
        <v>0</v>
      </c>
      <c r="AT591">
        <v>70</v>
      </c>
      <c r="AU591">
        <v>10</v>
      </c>
      <c r="AV591">
        <v>1</v>
      </c>
      <c r="AW591">
        <v>1</v>
      </c>
      <c r="AZ591">
        <v>1</v>
      </c>
      <c r="BA591">
        <v>1</v>
      </c>
      <c r="BB591">
        <v>1</v>
      </c>
      <c r="BC591">
        <v>1</v>
      </c>
      <c r="BD591" t="s">
        <v>3</v>
      </c>
      <c r="BE591" t="s">
        <v>3</v>
      </c>
      <c r="BF591" t="s">
        <v>3</v>
      </c>
      <c r="BG591" t="s">
        <v>3</v>
      </c>
      <c r="BH591">
        <v>0</v>
      </c>
      <c r="BI591">
        <v>4</v>
      </c>
      <c r="BJ591" t="s">
        <v>330</v>
      </c>
      <c r="BM591">
        <v>0</v>
      </c>
      <c r="BN591">
        <v>0</v>
      </c>
      <c r="BO591" t="s">
        <v>3</v>
      </c>
      <c r="BP591">
        <v>0</v>
      </c>
      <c r="BQ591">
        <v>1</v>
      </c>
      <c r="BR591">
        <v>0</v>
      </c>
      <c r="BS591">
        <v>1</v>
      </c>
      <c r="BT591">
        <v>1</v>
      </c>
      <c r="BU591">
        <v>1</v>
      </c>
      <c r="BV591">
        <v>1</v>
      </c>
      <c r="BW591">
        <v>1</v>
      </c>
      <c r="BX591">
        <v>1</v>
      </c>
      <c r="BY591" t="s">
        <v>3</v>
      </c>
      <c r="BZ591">
        <v>70</v>
      </c>
      <c r="CA591">
        <v>10</v>
      </c>
      <c r="CB591" t="s">
        <v>3</v>
      </c>
      <c r="CE591">
        <v>0</v>
      </c>
      <c r="CF591">
        <v>0</v>
      </c>
      <c r="CG591">
        <v>0</v>
      </c>
      <c r="CM591">
        <v>0</v>
      </c>
      <c r="CN591" t="s">
        <v>710</v>
      </c>
      <c r="CO591">
        <v>0</v>
      </c>
      <c r="CP591">
        <f t="shared" si="327"/>
        <v>3154.83</v>
      </c>
      <c r="CQ591">
        <f t="shared" si="328"/>
        <v>3.54</v>
      </c>
      <c r="CR591">
        <f>((((((ET591*2)*0.75))*BB591-(((EU591*2)*0.75))*BS591)+AE591*BS591)*AV591)</f>
        <v>19.544999999999998</v>
      </c>
      <c r="CS591">
        <f t="shared" si="329"/>
        <v>12.39</v>
      </c>
      <c r="CT591">
        <f t="shared" si="330"/>
        <v>202.26</v>
      </c>
      <c r="CU591">
        <f t="shared" si="331"/>
        <v>0</v>
      </c>
      <c r="CV591">
        <f t="shared" si="332"/>
        <v>0.28500000000000003</v>
      </c>
      <c r="CW591">
        <f t="shared" si="333"/>
        <v>0</v>
      </c>
      <c r="CX591">
        <f t="shared" si="334"/>
        <v>0</v>
      </c>
      <c r="CY591">
        <f t="shared" si="335"/>
        <v>1982.1479999999999</v>
      </c>
      <c r="CZ591">
        <f t="shared" si="336"/>
        <v>283.16399999999999</v>
      </c>
      <c r="DC591" t="s">
        <v>3</v>
      </c>
      <c r="DD591" t="s">
        <v>325</v>
      </c>
      <c r="DE591" t="s">
        <v>331</v>
      </c>
      <c r="DF591" t="s">
        <v>331</v>
      </c>
      <c r="DG591" t="s">
        <v>331</v>
      </c>
      <c r="DH591" t="s">
        <v>3</v>
      </c>
      <c r="DI591" t="s">
        <v>331</v>
      </c>
      <c r="DJ591" t="s">
        <v>331</v>
      </c>
      <c r="DK591" t="s">
        <v>3</v>
      </c>
      <c r="DL591" t="s">
        <v>3</v>
      </c>
      <c r="DM591" t="s">
        <v>3</v>
      </c>
      <c r="DN591">
        <v>0</v>
      </c>
      <c r="DO591">
        <v>0</v>
      </c>
      <c r="DP591">
        <v>1</v>
      </c>
      <c r="DQ591">
        <v>1</v>
      </c>
      <c r="DU591">
        <v>16987630</v>
      </c>
      <c r="DV591" t="s">
        <v>35</v>
      </c>
      <c r="DW591" t="s">
        <v>35</v>
      </c>
      <c r="DX591">
        <v>1</v>
      </c>
      <c r="DZ591" t="s">
        <v>3</v>
      </c>
      <c r="EA591" t="s">
        <v>3</v>
      </c>
      <c r="EB591" t="s">
        <v>3</v>
      </c>
      <c r="EC591" t="s">
        <v>3</v>
      </c>
      <c r="EE591">
        <v>1441815344</v>
      </c>
      <c r="EF591">
        <v>1</v>
      </c>
      <c r="EG591" t="s">
        <v>20</v>
      </c>
      <c r="EH591">
        <v>0</v>
      </c>
      <c r="EI591" t="s">
        <v>3</v>
      </c>
      <c r="EJ591">
        <v>4</v>
      </c>
      <c r="EK591">
        <v>0</v>
      </c>
      <c r="EL591" t="s">
        <v>21</v>
      </c>
      <c r="EM591" t="s">
        <v>22</v>
      </c>
      <c r="EO591" t="s">
        <v>332</v>
      </c>
      <c r="EQ591">
        <v>1024</v>
      </c>
      <c r="ER591">
        <v>149.63999999999999</v>
      </c>
      <c r="ES591">
        <v>1.77</v>
      </c>
      <c r="ET591">
        <v>13.03</v>
      </c>
      <c r="EU591">
        <v>8.26</v>
      </c>
      <c r="EV591">
        <v>134.84</v>
      </c>
      <c r="EW591">
        <v>0.19</v>
      </c>
      <c r="EX591">
        <v>0</v>
      </c>
      <c r="EY591">
        <v>0</v>
      </c>
      <c r="FQ591">
        <v>0</v>
      </c>
      <c r="FR591">
        <f t="shared" si="337"/>
        <v>0</v>
      </c>
      <c r="FS591">
        <v>0</v>
      </c>
      <c r="FX591">
        <v>70</v>
      </c>
      <c r="FY591">
        <v>10</v>
      </c>
      <c r="GA591" t="s">
        <v>3</v>
      </c>
      <c r="GD591">
        <v>0</v>
      </c>
      <c r="GF591">
        <v>1895496108</v>
      </c>
      <c r="GG591">
        <v>2</v>
      </c>
      <c r="GH591">
        <v>1</v>
      </c>
      <c r="GI591">
        <v>-2</v>
      </c>
      <c r="GJ591">
        <v>0</v>
      </c>
      <c r="GK591">
        <f>ROUND(R591*(R12)/100,2)</f>
        <v>187.34</v>
      </c>
      <c r="GL591">
        <f t="shared" si="338"/>
        <v>0</v>
      </c>
      <c r="GM591">
        <f t="shared" si="339"/>
        <v>5607.48</v>
      </c>
      <c r="GN591">
        <f t="shared" si="340"/>
        <v>0</v>
      </c>
      <c r="GO591">
        <f t="shared" si="341"/>
        <v>0</v>
      </c>
      <c r="GP591">
        <f t="shared" si="342"/>
        <v>5607.48</v>
      </c>
      <c r="GR591">
        <v>0</v>
      </c>
      <c r="GS591">
        <v>3</v>
      </c>
      <c r="GT591">
        <v>0</v>
      </c>
      <c r="GU591" t="s">
        <v>3</v>
      </c>
      <c r="GV591">
        <f t="shared" si="343"/>
        <v>0</v>
      </c>
      <c r="GW591">
        <v>1</v>
      </c>
      <c r="GX591">
        <f t="shared" si="344"/>
        <v>0</v>
      </c>
      <c r="HA591">
        <v>0</v>
      </c>
      <c r="HB591">
        <v>0</v>
      </c>
      <c r="HC591">
        <f t="shared" si="345"/>
        <v>0</v>
      </c>
      <c r="HE591" t="s">
        <v>3</v>
      </c>
      <c r="HF591" t="s">
        <v>3</v>
      </c>
      <c r="HM591" t="s">
        <v>3</v>
      </c>
      <c r="HN591" t="s">
        <v>3</v>
      </c>
      <c r="HO591" t="s">
        <v>3</v>
      </c>
      <c r="HP591" t="s">
        <v>3</v>
      </c>
      <c r="HQ591" t="s">
        <v>3</v>
      </c>
      <c r="IK591">
        <v>0</v>
      </c>
    </row>
    <row r="592" spans="1:245" x14ac:dyDescent="0.2">
      <c r="A592">
        <v>17</v>
      </c>
      <c r="B592">
        <v>1</v>
      </c>
      <c r="D592">
        <f>ROW(EtalonRes!A194)</f>
        <v>194</v>
      </c>
      <c r="E592" t="s">
        <v>333</v>
      </c>
      <c r="F592" t="s">
        <v>334</v>
      </c>
      <c r="G592" t="s">
        <v>335</v>
      </c>
      <c r="H592" t="s">
        <v>35</v>
      </c>
      <c r="I592">
        <v>6</v>
      </c>
      <c r="J592">
        <v>0</v>
      </c>
      <c r="K592">
        <v>6</v>
      </c>
      <c r="O592">
        <f t="shared" si="311"/>
        <v>1059.5999999999999</v>
      </c>
      <c r="P592">
        <f t="shared" si="312"/>
        <v>183.72</v>
      </c>
      <c r="Q592">
        <f t="shared" si="313"/>
        <v>0</v>
      </c>
      <c r="R592">
        <f t="shared" si="314"/>
        <v>0</v>
      </c>
      <c r="S592">
        <f t="shared" si="315"/>
        <v>875.88</v>
      </c>
      <c r="T592">
        <f t="shared" si="316"/>
        <v>0</v>
      </c>
      <c r="U592">
        <f t="shared" si="317"/>
        <v>1.32</v>
      </c>
      <c r="V592">
        <f t="shared" si="318"/>
        <v>0</v>
      </c>
      <c r="W592">
        <f t="shared" si="319"/>
        <v>0</v>
      </c>
      <c r="X592">
        <f t="shared" si="320"/>
        <v>613.12</v>
      </c>
      <c r="Y592">
        <f t="shared" si="321"/>
        <v>87.59</v>
      </c>
      <c r="AA592">
        <v>1472364219</v>
      </c>
      <c r="AB592">
        <f t="shared" si="322"/>
        <v>176.6</v>
      </c>
      <c r="AC592">
        <f>ROUND((ES592),6)</f>
        <v>30.62</v>
      </c>
      <c r="AD592">
        <f>ROUND((((ET592)-(EU592))+AE592),6)</f>
        <v>0</v>
      </c>
      <c r="AE592">
        <f>ROUND((EU592),6)</f>
        <v>0</v>
      </c>
      <c r="AF592">
        <f>ROUND((EV592),6)</f>
        <v>145.97999999999999</v>
      </c>
      <c r="AG592">
        <f t="shared" si="324"/>
        <v>0</v>
      </c>
      <c r="AH592">
        <f>(EW592)</f>
        <v>0.22</v>
      </c>
      <c r="AI592">
        <f>(EX592)</f>
        <v>0</v>
      </c>
      <c r="AJ592">
        <f t="shared" si="326"/>
        <v>0</v>
      </c>
      <c r="AK592">
        <v>176.6</v>
      </c>
      <c r="AL592">
        <v>30.62</v>
      </c>
      <c r="AM592">
        <v>0</v>
      </c>
      <c r="AN592">
        <v>0</v>
      </c>
      <c r="AO592">
        <v>145.97999999999999</v>
      </c>
      <c r="AP592">
        <v>0</v>
      </c>
      <c r="AQ592">
        <v>0.22</v>
      </c>
      <c r="AR592">
        <v>0</v>
      </c>
      <c r="AS592">
        <v>0</v>
      </c>
      <c r="AT592">
        <v>70</v>
      </c>
      <c r="AU592">
        <v>10</v>
      </c>
      <c r="AV592">
        <v>1</v>
      </c>
      <c r="AW592">
        <v>1</v>
      </c>
      <c r="AZ592">
        <v>1</v>
      </c>
      <c r="BA592">
        <v>1</v>
      </c>
      <c r="BB592">
        <v>1</v>
      </c>
      <c r="BC592">
        <v>1</v>
      </c>
      <c r="BD592" t="s">
        <v>3</v>
      </c>
      <c r="BE592" t="s">
        <v>3</v>
      </c>
      <c r="BF592" t="s">
        <v>3</v>
      </c>
      <c r="BG592" t="s">
        <v>3</v>
      </c>
      <c r="BH592">
        <v>0</v>
      </c>
      <c r="BI592">
        <v>4</v>
      </c>
      <c r="BJ592" t="s">
        <v>336</v>
      </c>
      <c r="BM592">
        <v>0</v>
      </c>
      <c r="BN592">
        <v>0</v>
      </c>
      <c r="BO592" t="s">
        <v>3</v>
      </c>
      <c r="BP592">
        <v>0</v>
      </c>
      <c r="BQ592">
        <v>1</v>
      </c>
      <c r="BR592">
        <v>0</v>
      </c>
      <c r="BS592">
        <v>1</v>
      </c>
      <c r="BT592">
        <v>1</v>
      </c>
      <c r="BU592">
        <v>1</v>
      </c>
      <c r="BV592">
        <v>1</v>
      </c>
      <c r="BW592">
        <v>1</v>
      </c>
      <c r="BX592">
        <v>1</v>
      </c>
      <c r="BY592" t="s">
        <v>3</v>
      </c>
      <c r="BZ592">
        <v>70</v>
      </c>
      <c r="CA592">
        <v>10</v>
      </c>
      <c r="CB592" t="s">
        <v>3</v>
      </c>
      <c r="CE592">
        <v>0</v>
      </c>
      <c r="CF592">
        <v>0</v>
      </c>
      <c r="CG592">
        <v>0</v>
      </c>
      <c r="CM592">
        <v>0</v>
      </c>
      <c r="CN592" t="s">
        <v>3</v>
      </c>
      <c r="CO592">
        <v>0</v>
      </c>
      <c r="CP592">
        <f t="shared" si="327"/>
        <v>1059.5999999999999</v>
      </c>
      <c r="CQ592">
        <f t="shared" si="328"/>
        <v>30.62</v>
      </c>
      <c r="CR592">
        <f>((((ET592)*BB592-(EU592)*BS592)+AE592*BS592)*AV592)</f>
        <v>0</v>
      </c>
      <c r="CS592">
        <f t="shared" si="329"/>
        <v>0</v>
      </c>
      <c r="CT592">
        <f t="shared" si="330"/>
        <v>145.97999999999999</v>
      </c>
      <c r="CU592">
        <f t="shared" si="331"/>
        <v>0</v>
      </c>
      <c r="CV592">
        <f t="shared" si="332"/>
        <v>0.22</v>
      </c>
      <c r="CW592">
        <f t="shared" si="333"/>
        <v>0</v>
      </c>
      <c r="CX592">
        <f t="shared" si="334"/>
        <v>0</v>
      </c>
      <c r="CY592">
        <f t="shared" si="335"/>
        <v>613.11599999999999</v>
      </c>
      <c r="CZ592">
        <f t="shared" si="336"/>
        <v>87.587999999999994</v>
      </c>
      <c r="DC592" t="s">
        <v>3</v>
      </c>
      <c r="DD592" t="s">
        <v>3</v>
      </c>
      <c r="DE592" t="s">
        <v>3</v>
      </c>
      <c r="DF592" t="s">
        <v>3</v>
      </c>
      <c r="DG592" t="s">
        <v>3</v>
      </c>
      <c r="DH592" t="s">
        <v>3</v>
      </c>
      <c r="DI592" t="s">
        <v>3</v>
      </c>
      <c r="DJ592" t="s">
        <v>3</v>
      </c>
      <c r="DK592" t="s">
        <v>3</v>
      </c>
      <c r="DL592" t="s">
        <v>3</v>
      </c>
      <c r="DM592" t="s">
        <v>3</v>
      </c>
      <c r="DN592">
        <v>0</v>
      </c>
      <c r="DO592">
        <v>0</v>
      </c>
      <c r="DP592">
        <v>1</v>
      </c>
      <c r="DQ592">
        <v>1</v>
      </c>
      <c r="DU592">
        <v>16987630</v>
      </c>
      <c r="DV592" t="s">
        <v>35</v>
      </c>
      <c r="DW592" t="s">
        <v>35</v>
      </c>
      <c r="DX592">
        <v>1</v>
      </c>
      <c r="DZ592" t="s">
        <v>3</v>
      </c>
      <c r="EA592" t="s">
        <v>3</v>
      </c>
      <c r="EB592" t="s">
        <v>3</v>
      </c>
      <c r="EC592" t="s">
        <v>3</v>
      </c>
      <c r="EE592">
        <v>1441815344</v>
      </c>
      <c r="EF592">
        <v>1</v>
      </c>
      <c r="EG592" t="s">
        <v>20</v>
      </c>
      <c r="EH592">
        <v>0</v>
      </c>
      <c r="EI592" t="s">
        <v>3</v>
      </c>
      <c r="EJ592">
        <v>4</v>
      </c>
      <c r="EK592">
        <v>0</v>
      </c>
      <c r="EL592" t="s">
        <v>21</v>
      </c>
      <c r="EM592" t="s">
        <v>22</v>
      </c>
      <c r="EO592" t="s">
        <v>3</v>
      </c>
      <c r="EQ592">
        <v>0</v>
      </c>
      <c r="ER592">
        <v>176.6</v>
      </c>
      <c r="ES592">
        <v>30.62</v>
      </c>
      <c r="ET592">
        <v>0</v>
      </c>
      <c r="EU592">
        <v>0</v>
      </c>
      <c r="EV592">
        <v>145.97999999999999</v>
      </c>
      <c r="EW592">
        <v>0.22</v>
      </c>
      <c r="EX592">
        <v>0</v>
      </c>
      <c r="EY592">
        <v>0</v>
      </c>
      <c r="FQ592">
        <v>0</v>
      </c>
      <c r="FR592">
        <f t="shared" si="337"/>
        <v>0</v>
      </c>
      <c r="FS592">
        <v>0</v>
      </c>
      <c r="FX592">
        <v>70</v>
      </c>
      <c r="FY592">
        <v>10</v>
      </c>
      <c r="GA592" t="s">
        <v>3</v>
      </c>
      <c r="GD592">
        <v>0</v>
      </c>
      <c r="GF592">
        <v>-751349792</v>
      </c>
      <c r="GG592">
        <v>2</v>
      </c>
      <c r="GH592">
        <v>1</v>
      </c>
      <c r="GI592">
        <v>-2</v>
      </c>
      <c r="GJ592">
        <v>0</v>
      </c>
      <c r="GK592">
        <f>ROUND(R592*(R12)/100,2)</f>
        <v>0</v>
      </c>
      <c r="GL592">
        <f t="shared" si="338"/>
        <v>0</v>
      </c>
      <c r="GM592">
        <f t="shared" si="339"/>
        <v>1760.31</v>
      </c>
      <c r="GN592">
        <f t="shared" si="340"/>
        <v>0</v>
      </c>
      <c r="GO592">
        <f t="shared" si="341"/>
        <v>0</v>
      </c>
      <c r="GP592">
        <f t="shared" si="342"/>
        <v>1760.31</v>
      </c>
      <c r="GR592">
        <v>0</v>
      </c>
      <c r="GS592">
        <v>3</v>
      </c>
      <c r="GT592">
        <v>0</v>
      </c>
      <c r="GU592" t="s">
        <v>3</v>
      </c>
      <c r="GV592">
        <f t="shared" si="343"/>
        <v>0</v>
      </c>
      <c r="GW592">
        <v>1</v>
      </c>
      <c r="GX592">
        <f t="shared" si="344"/>
        <v>0</v>
      </c>
      <c r="HA592">
        <v>0</v>
      </c>
      <c r="HB592">
        <v>0</v>
      </c>
      <c r="HC592">
        <f t="shared" si="345"/>
        <v>0</v>
      </c>
      <c r="HE592" t="s">
        <v>3</v>
      </c>
      <c r="HF592" t="s">
        <v>3</v>
      </c>
      <c r="HM592" t="s">
        <v>3</v>
      </c>
      <c r="HN592" t="s">
        <v>3</v>
      </c>
      <c r="HO592" t="s">
        <v>3</v>
      </c>
      <c r="HP592" t="s">
        <v>3</v>
      </c>
      <c r="HQ592" t="s">
        <v>3</v>
      </c>
      <c r="IK592">
        <v>0</v>
      </c>
    </row>
    <row r="593" spans="1:245" x14ac:dyDescent="0.2">
      <c r="A593">
        <v>17</v>
      </c>
      <c r="B593">
        <v>1</v>
      </c>
      <c r="D593">
        <f>ROW(EtalonRes!A196)</f>
        <v>196</v>
      </c>
      <c r="E593" t="s">
        <v>3</v>
      </c>
      <c r="F593" t="s">
        <v>337</v>
      </c>
      <c r="G593" t="s">
        <v>338</v>
      </c>
      <c r="H593" t="s">
        <v>35</v>
      </c>
      <c r="I593">
        <v>6</v>
      </c>
      <c r="J593">
        <v>0</v>
      </c>
      <c r="K593">
        <v>6</v>
      </c>
      <c r="O593">
        <f t="shared" si="311"/>
        <v>333.9</v>
      </c>
      <c r="P593">
        <f t="shared" si="312"/>
        <v>0.54</v>
      </c>
      <c r="Q593">
        <f t="shared" si="313"/>
        <v>0</v>
      </c>
      <c r="R593">
        <f t="shared" si="314"/>
        <v>0</v>
      </c>
      <c r="S593">
        <f t="shared" si="315"/>
        <v>333.36</v>
      </c>
      <c r="T593">
        <f t="shared" si="316"/>
        <v>0</v>
      </c>
      <c r="U593">
        <f t="shared" si="317"/>
        <v>0.54</v>
      </c>
      <c r="V593">
        <f t="shared" si="318"/>
        <v>0</v>
      </c>
      <c r="W593">
        <f t="shared" si="319"/>
        <v>0</v>
      </c>
      <c r="X593">
        <f t="shared" si="320"/>
        <v>233.35</v>
      </c>
      <c r="Y593">
        <f t="shared" si="321"/>
        <v>33.340000000000003</v>
      </c>
      <c r="AA593">
        <v>-1</v>
      </c>
      <c r="AB593">
        <f t="shared" si="322"/>
        <v>55.65</v>
      </c>
      <c r="AC593">
        <f>ROUND(((ES593*3)),6)</f>
        <v>0.09</v>
      </c>
      <c r="AD593">
        <f>ROUND(((((ET593*3))-((EU593*3)))+AE593),6)</f>
        <v>0</v>
      </c>
      <c r="AE593">
        <f>ROUND(((EU593*3)),6)</f>
        <v>0</v>
      </c>
      <c r="AF593">
        <f>ROUND(((EV593*3)),6)</f>
        <v>55.56</v>
      </c>
      <c r="AG593">
        <f t="shared" si="324"/>
        <v>0</v>
      </c>
      <c r="AH593">
        <f>((EW593*3))</f>
        <v>0.09</v>
      </c>
      <c r="AI593">
        <f>((EX593*3))</f>
        <v>0</v>
      </c>
      <c r="AJ593">
        <f t="shared" si="326"/>
        <v>0</v>
      </c>
      <c r="AK593">
        <v>18.55</v>
      </c>
      <c r="AL593">
        <v>0.03</v>
      </c>
      <c r="AM593">
        <v>0</v>
      </c>
      <c r="AN593">
        <v>0</v>
      </c>
      <c r="AO593">
        <v>18.52</v>
      </c>
      <c r="AP593">
        <v>0</v>
      </c>
      <c r="AQ593">
        <v>0.03</v>
      </c>
      <c r="AR593">
        <v>0</v>
      </c>
      <c r="AS593">
        <v>0</v>
      </c>
      <c r="AT593">
        <v>70</v>
      </c>
      <c r="AU593">
        <v>10</v>
      </c>
      <c r="AV593">
        <v>1</v>
      </c>
      <c r="AW593">
        <v>1</v>
      </c>
      <c r="AZ593">
        <v>1</v>
      </c>
      <c r="BA593">
        <v>1</v>
      </c>
      <c r="BB593">
        <v>1</v>
      </c>
      <c r="BC593">
        <v>1</v>
      </c>
      <c r="BD593" t="s">
        <v>3</v>
      </c>
      <c r="BE593" t="s">
        <v>3</v>
      </c>
      <c r="BF593" t="s">
        <v>3</v>
      </c>
      <c r="BG593" t="s">
        <v>3</v>
      </c>
      <c r="BH593">
        <v>0</v>
      </c>
      <c r="BI593">
        <v>4</v>
      </c>
      <c r="BJ593" t="s">
        <v>339</v>
      </c>
      <c r="BM593">
        <v>0</v>
      </c>
      <c r="BN593">
        <v>0</v>
      </c>
      <c r="BO593" t="s">
        <v>3</v>
      </c>
      <c r="BP593">
        <v>0</v>
      </c>
      <c r="BQ593">
        <v>1</v>
      </c>
      <c r="BR593">
        <v>0</v>
      </c>
      <c r="BS593">
        <v>1</v>
      </c>
      <c r="BT593">
        <v>1</v>
      </c>
      <c r="BU593">
        <v>1</v>
      </c>
      <c r="BV593">
        <v>1</v>
      </c>
      <c r="BW593">
        <v>1</v>
      </c>
      <c r="BX593">
        <v>1</v>
      </c>
      <c r="BY593" t="s">
        <v>3</v>
      </c>
      <c r="BZ593">
        <v>70</v>
      </c>
      <c r="CA593">
        <v>10</v>
      </c>
      <c r="CB593" t="s">
        <v>3</v>
      </c>
      <c r="CE593">
        <v>0</v>
      </c>
      <c r="CF593">
        <v>0</v>
      </c>
      <c r="CG593">
        <v>0</v>
      </c>
      <c r="CM593">
        <v>0</v>
      </c>
      <c r="CN593" t="s">
        <v>3</v>
      </c>
      <c r="CO593">
        <v>0</v>
      </c>
      <c r="CP593">
        <f t="shared" si="327"/>
        <v>333.90000000000003</v>
      </c>
      <c r="CQ593">
        <f t="shared" si="328"/>
        <v>0.09</v>
      </c>
      <c r="CR593">
        <f>(((((ET593*3))*BB593-((EU593*3))*BS593)+AE593*BS593)*AV593)</f>
        <v>0</v>
      </c>
      <c r="CS593">
        <f t="shared" si="329"/>
        <v>0</v>
      </c>
      <c r="CT593">
        <f t="shared" si="330"/>
        <v>55.56</v>
      </c>
      <c r="CU593">
        <f t="shared" si="331"/>
        <v>0</v>
      </c>
      <c r="CV593">
        <f t="shared" si="332"/>
        <v>0.09</v>
      </c>
      <c r="CW593">
        <f t="shared" si="333"/>
        <v>0</v>
      </c>
      <c r="CX593">
        <f t="shared" si="334"/>
        <v>0</v>
      </c>
      <c r="CY593">
        <f t="shared" si="335"/>
        <v>233.352</v>
      </c>
      <c r="CZ593">
        <f t="shared" si="336"/>
        <v>33.336000000000006</v>
      </c>
      <c r="DC593" t="s">
        <v>3</v>
      </c>
      <c r="DD593" t="s">
        <v>192</v>
      </c>
      <c r="DE593" t="s">
        <v>192</v>
      </c>
      <c r="DF593" t="s">
        <v>192</v>
      </c>
      <c r="DG593" t="s">
        <v>192</v>
      </c>
      <c r="DH593" t="s">
        <v>3</v>
      </c>
      <c r="DI593" t="s">
        <v>192</v>
      </c>
      <c r="DJ593" t="s">
        <v>192</v>
      </c>
      <c r="DK593" t="s">
        <v>3</v>
      </c>
      <c r="DL593" t="s">
        <v>3</v>
      </c>
      <c r="DM593" t="s">
        <v>3</v>
      </c>
      <c r="DN593">
        <v>0</v>
      </c>
      <c r="DO593">
        <v>0</v>
      </c>
      <c r="DP593">
        <v>1</v>
      </c>
      <c r="DQ593">
        <v>1</v>
      </c>
      <c r="DU593">
        <v>16987630</v>
      </c>
      <c r="DV593" t="s">
        <v>35</v>
      </c>
      <c r="DW593" t="s">
        <v>35</v>
      </c>
      <c r="DX593">
        <v>1</v>
      </c>
      <c r="DZ593" t="s">
        <v>3</v>
      </c>
      <c r="EA593" t="s">
        <v>3</v>
      </c>
      <c r="EB593" t="s">
        <v>3</v>
      </c>
      <c r="EC593" t="s">
        <v>3</v>
      </c>
      <c r="EE593">
        <v>1441815344</v>
      </c>
      <c r="EF593">
        <v>1</v>
      </c>
      <c r="EG593" t="s">
        <v>20</v>
      </c>
      <c r="EH593">
        <v>0</v>
      </c>
      <c r="EI593" t="s">
        <v>3</v>
      </c>
      <c r="EJ593">
        <v>4</v>
      </c>
      <c r="EK593">
        <v>0</v>
      </c>
      <c r="EL593" t="s">
        <v>21</v>
      </c>
      <c r="EM593" t="s">
        <v>22</v>
      </c>
      <c r="EO593" t="s">
        <v>3</v>
      </c>
      <c r="EQ593">
        <v>1024</v>
      </c>
      <c r="ER593">
        <v>18.55</v>
      </c>
      <c r="ES593">
        <v>0.03</v>
      </c>
      <c r="ET593">
        <v>0</v>
      </c>
      <c r="EU593">
        <v>0</v>
      </c>
      <c r="EV593">
        <v>18.52</v>
      </c>
      <c r="EW593">
        <v>0.03</v>
      </c>
      <c r="EX593">
        <v>0</v>
      </c>
      <c r="EY593">
        <v>0</v>
      </c>
      <c r="FQ593">
        <v>0</v>
      </c>
      <c r="FR593">
        <f t="shared" si="337"/>
        <v>0</v>
      </c>
      <c r="FS593">
        <v>0</v>
      </c>
      <c r="FX593">
        <v>70</v>
      </c>
      <c r="FY593">
        <v>10</v>
      </c>
      <c r="GA593" t="s">
        <v>3</v>
      </c>
      <c r="GD593">
        <v>0</v>
      </c>
      <c r="GF593">
        <v>1613541982</v>
      </c>
      <c r="GG593">
        <v>2</v>
      </c>
      <c r="GH593">
        <v>1</v>
      </c>
      <c r="GI593">
        <v>-2</v>
      </c>
      <c r="GJ593">
        <v>0</v>
      </c>
      <c r="GK593">
        <f>ROUND(R593*(R12)/100,2)</f>
        <v>0</v>
      </c>
      <c r="GL593">
        <f t="shared" si="338"/>
        <v>0</v>
      </c>
      <c r="GM593">
        <f t="shared" si="339"/>
        <v>600.59</v>
      </c>
      <c r="GN593">
        <f t="shared" si="340"/>
        <v>0</v>
      </c>
      <c r="GO593">
        <f t="shared" si="341"/>
        <v>0</v>
      </c>
      <c r="GP593">
        <f t="shared" si="342"/>
        <v>600.59</v>
      </c>
      <c r="GR593">
        <v>0</v>
      </c>
      <c r="GS593">
        <v>3</v>
      </c>
      <c r="GT593">
        <v>0</v>
      </c>
      <c r="GU593" t="s">
        <v>3</v>
      </c>
      <c r="GV593">
        <f t="shared" si="343"/>
        <v>0</v>
      </c>
      <c r="GW593">
        <v>1</v>
      </c>
      <c r="GX593">
        <f t="shared" si="344"/>
        <v>0</v>
      </c>
      <c r="HA593">
        <v>0</v>
      </c>
      <c r="HB593">
        <v>0</v>
      </c>
      <c r="HC593">
        <f t="shared" si="345"/>
        <v>0</v>
      </c>
      <c r="HE593" t="s">
        <v>3</v>
      </c>
      <c r="HF593" t="s">
        <v>3</v>
      </c>
      <c r="HM593" t="s">
        <v>3</v>
      </c>
      <c r="HN593" t="s">
        <v>3</v>
      </c>
      <c r="HO593" t="s">
        <v>3</v>
      </c>
      <c r="HP593" t="s">
        <v>3</v>
      </c>
      <c r="HQ593" t="s">
        <v>3</v>
      </c>
      <c r="IK593">
        <v>0</v>
      </c>
    </row>
    <row r="594" spans="1:245" x14ac:dyDescent="0.2">
      <c r="A594">
        <v>17</v>
      </c>
      <c r="B594">
        <v>1</v>
      </c>
      <c r="D594">
        <f>ROW(EtalonRes!A199)</f>
        <v>199</v>
      </c>
      <c r="E594" t="s">
        <v>340</v>
      </c>
      <c r="F594" t="s">
        <v>341</v>
      </c>
      <c r="G594" t="s">
        <v>342</v>
      </c>
      <c r="H594" t="s">
        <v>35</v>
      </c>
      <c r="I594">
        <v>2</v>
      </c>
      <c r="J594">
        <v>0</v>
      </c>
      <c r="K594">
        <v>2</v>
      </c>
      <c r="O594">
        <f t="shared" si="311"/>
        <v>524.54</v>
      </c>
      <c r="P594">
        <f t="shared" si="312"/>
        <v>152.94</v>
      </c>
      <c r="Q594">
        <f t="shared" si="313"/>
        <v>0</v>
      </c>
      <c r="R594">
        <f t="shared" si="314"/>
        <v>0</v>
      </c>
      <c r="S594">
        <f t="shared" si="315"/>
        <v>371.6</v>
      </c>
      <c r="T594">
        <f t="shared" si="316"/>
        <v>0</v>
      </c>
      <c r="U594">
        <f t="shared" si="317"/>
        <v>0.56000000000000005</v>
      </c>
      <c r="V594">
        <f t="shared" si="318"/>
        <v>0</v>
      </c>
      <c r="W594">
        <f t="shared" si="319"/>
        <v>0</v>
      </c>
      <c r="X594">
        <f t="shared" si="320"/>
        <v>260.12</v>
      </c>
      <c r="Y594">
        <f t="shared" si="321"/>
        <v>37.159999999999997</v>
      </c>
      <c r="AA594">
        <v>1472364219</v>
      </c>
      <c r="AB594">
        <f t="shared" si="322"/>
        <v>262.27</v>
      </c>
      <c r="AC594">
        <f>ROUND((ES594),6)</f>
        <v>76.47</v>
      </c>
      <c r="AD594">
        <f>ROUND((((ET594)-(EU594))+AE594),6)</f>
        <v>0</v>
      </c>
      <c r="AE594">
        <f>ROUND((EU594),6)</f>
        <v>0</v>
      </c>
      <c r="AF594">
        <f>ROUND((EV594),6)</f>
        <v>185.8</v>
      </c>
      <c r="AG594">
        <f t="shared" si="324"/>
        <v>0</v>
      </c>
      <c r="AH594">
        <f>(EW594)</f>
        <v>0.28000000000000003</v>
      </c>
      <c r="AI594">
        <f>(EX594)</f>
        <v>0</v>
      </c>
      <c r="AJ594">
        <f t="shared" si="326"/>
        <v>0</v>
      </c>
      <c r="AK594">
        <v>262.27</v>
      </c>
      <c r="AL594">
        <v>76.47</v>
      </c>
      <c r="AM594">
        <v>0</v>
      </c>
      <c r="AN594">
        <v>0</v>
      </c>
      <c r="AO594">
        <v>185.8</v>
      </c>
      <c r="AP594">
        <v>0</v>
      </c>
      <c r="AQ594">
        <v>0.28000000000000003</v>
      </c>
      <c r="AR594">
        <v>0</v>
      </c>
      <c r="AS594">
        <v>0</v>
      </c>
      <c r="AT594">
        <v>70</v>
      </c>
      <c r="AU594">
        <v>10</v>
      </c>
      <c r="AV594">
        <v>1</v>
      </c>
      <c r="AW594">
        <v>1</v>
      </c>
      <c r="AZ594">
        <v>1</v>
      </c>
      <c r="BA594">
        <v>1</v>
      </c>
      <c r="BB594">
        <v>1</v>
      </c>
      <c r="BC594">
        <v>1</v>
      </c>
      <c r="BD594" t="s">
        <v>3</v>
      </c>
      <c r="BE594" t="s">
        <v>3</v>
      </c>
      <c r="BF594" t="s">
        <v>3</v>
      </c>
      <c r="BG594" t="s">
        <v>3</v>
      </c>
      <c r="BH594">
        <v>0</v>
      </c>
      <c r="BI594">
        <v>4</v>
      </c>
      <c r="BJ594" t="s">
        <v>343</v>
      </c>
      <c r="BM594">
        <v>0</v>
      </c>
      <c r="BN594">
        <v>0</v>
      </c>
      <c r="BO594" t="s">
        <v>3</v>
      </c>
      <c r="BP594">
        <v>0</v>
      </c>
      <c r="BQ594">
        <v>1</v>
      </c>
      <c r="BR594">
        <v>0</v>
      </c>
      <c r="BS594">
        <v>1</v>
      </c>
      <c r="BT594">
        <v>1</v>
      </c>
      <c r="BU594">
        <v>1</v>
      </c>
      <c r="BV594">
        <v>1</v>
      </c>
      <c r="BW594">
        <v>1</v>
      </c>
      <c r="BX594">
        <v>1</v>
      </c>
      <c r="BY594" t="s">
        <v>3</v>
      </c>
      <c r="BZ594">
        <v>70</v>
      </c>
      <c r="CA594">
        <v>10</v>
      </c>
      <c r="CB594" t="s">
        <v>3</v>
      </c>
      <c r="CE594">
        <v>0</v>
      </c>
      <c r="CF594">
        <v>0</v>
      </c>
      <c r="CG594">
        <v>0</v>
      </c>
      <c r="CM594">
        <v>0</v>
      </c>
      <c r="CN594" t="s">
        <v>3</v>
      </c>
      <c r="CO594">
        <v>0</v>
      </c>
      <c r="CP594">
        <f t="shared" si="327"/>
        <v>524.54</v>
      </c>
      <c r="CQ594">
        <f t="shared" si="328"/>
        <v>76.47</v>
      </c>
      <c r="CR594">
        <f>((((ET594)*BB594-(EU594)*BS594)+AE594*BS594)*AV594)</f>
        <v>0</v>
      </c>
      <c r="CS594">
        <f t="shared" si="329"/>
        <v>0</v>
      </c>
      <c r="CT594">
        <f t="shared" si="330"/>
        <v>185.8</v>
      </c>
      <c r="CU594">
        <f t="shared" si="331"/>
        <v>0</v>
      </c>
      <c r="CV594">
        <f t="shared" si="332"/>
        <v>0.28000000000000003</v>
      </c>
      <c r="CW594">
        <f t="shared" si="333"/>
        <v>0</v>
      </c>
      <c r="CX594">
        <f t="shared" si="334"/>
        <v>0</v>
      </c>
      <c r="CY594">
        <f t="shared" si="335"/>
        <v>260.12</v>
      </c>
      <c r="CZ594">
        <f t="shared" si="336"/>
        <v>37.159999999999997</v>
      </c>
      <c r="DC594" t="s">
        <v>3</v>
      </c>
      <c r="DD594" t="s">
        <v>3</v>
      </c>
      <c r="DE594" t="s">
        <v>3</v>
      </c>
      <c r="DF594" t="s">
        <v>3</v>
      </c>
      <c r="DG594" t="s">
        <v>3</v>
      </c>
      <c r="DH594" t="s">
        <v>3</v>
      </c>
      <c r="DI594" t="s">
        <v>3</v>
      </c>
      <c r="DJ594" t="s">
        <v>3</v>
      </c>
      <c r="DK594" t="s">
        <v>3</v>
      </c>
      <c r="DL594" t="s">
        <v>3</v>
      </c>
      <c r="DM594" t="s">
        <v>3</v>
      </c>
      <c r="DN594">
        <v>0</v>
      </c>
      <c r="DO594">
        <v>0</v>
      </c>
      <c r="DP594">
        <v>1</v>
      </c>
      <c r="DQ594">
        <v>1</v>
      </c>
      <c r="DU594">
        <v>16987630</v>
      </c>
      <c r="DV594" t="s">
        <v>35</v>
      </c>
      <c r="DW594" t="s">
        <v>35</v>
      </c>
      <c r="DX594">
        <v>1</v>
      </c>
      <c r="DZ594" t="s">
        <v>3</v>
      </c>
      <c r="EA594" t="s">
        <v>3</v>
      </c>
      <c r="EB594" t="s">
        <v>3</v>
      </c>
      <c r="EC594" t="s">
        <v>3</v>
      </c>
      <c r="EE594">
        <v>1441815344</v>
      </c>
      <c r="EF594">
        <v>1</v>
      </c>
      <c r="EG594" t="s">
        <v>20</v>
      </c>
      <c r="EH594">
        <v>0</v>
      </c>
      <c r="EI594" t="s">
        <v>3</v>
      </c>
      <c r="EJ594">
        <v>4</v>
      </c>
      <c r="EK594">
        <v>0</v>
      </c>
      <c r="EL594" t="s">
        <v>21</v>
      </c>
      <c r="EM594" t="s">
        <v>22</v>
      </c>
      <c r="EO594" t="s">
        <v>3</v>
      </c>
      <c r="EQ594">
        <v>0</v>
      </c>
      <c r="ER594">
        <v>262.27</v>
      </c>
      <c r="ES594">
        <v>76.47</v>
      </c>
      <c r="ET594">
        <v>0</v>
      </c>
      <c r="EU594">
        <v>0</v>
      </c>
      <c r="EV594">
        <v>185.8</v>
      </c>
      <c r="EW594">
        <v>0.28000000000000003</v>
      </c>
      <c r="EX594">
        <v>0</v>
      </c>
      <c r="EY594">
        <v>0</v>
      </c>
      <c r="FQ594">
        <v>0</v>
      </c>
      <c r="FR594">
        <f t="shared" si="337"/>
        <v>0</v>
      </c>
      <c r="FS594">
        <v>0</v>
      </c>
      <c r="FX594">
        <v>70</v>
      </c>
      <c r="FY594">
        <v>10</v>
      </c>
      <c r="GA594" t="s">
        <v>3</v>
      </c>
      <c r="GD594">
        <v>0</v>
      </c>
      <c r="GF594">
        <v>1274312654</v>
      </c>
      <c r="GG594">
        <v>2</v>
      </c>
      <c r="GH594">
        <v>1</v>
      </c>
      <c r="GI594">
        <v>-2</v>
      </c>
      <c r="GJ594">
        <v>0</v>
      </c>
      <c r="GK594">
        <f>ROUND(R594*(R12)/100,2)</f>
        <v>0</v>
      </c>
      <c r="GL594">
        <f t="shared" si="338"/>
        <v>0</v>
      </c>
      <c r="GM594">
        <f t="shared" si="339"/>
        <v>821.82</v>
      </c>
      <c r="GN594">
        <f t="shared" si="340"/>
        <v>0</v>
      </c>
      <c r="GO594">
        <f t="shared" si="341"/>
        <v>0</v>
      </c>
      <c r="GP594">
        <f t="shared" si="342"/>
        <v>821.82</v>
      </c>
      <c r="GR594">
        <v>0</v>
      </c>
      <c r="GS594">
        <v>3</v>
      </c>
      <c r="GT594">
        <v>0</v>
      </c>
      <c r="GU594" t="s">
        <v>3</v>
      </c>
      <c r="GV594">
        <f t="shared" si="343"/>
        <v>0</v>
      </c>
      <c r="GW594">
        <v>1</v>
      </c>
      <c r="GX594">
        <f t="shared" si="344"/>
        <v>0</v>
      </c>
      <c r="HA594">
        <v>0</v>
      </c>
      <c r="HB594">
        <v>0</v>
      </c>
      <c r="HC594">
        <f t="shared" si="345"/>
        <v>0</v>
      </c>
      <c r="HE594" t="s">
        <v>3</v>
      </c>
      <c r="HF594" t="s">
        <v>3</v>
      </c>
      <c r="HM594" t="s">
        <v>3</v>
      </c>
      <c r="HN594" t="s">
        <v>3</v>
      </c>
      <c r="HO594" t="s">
        <v>3</v>
      </c>
      <c r="HP594" t="s">
        <v>3</v>
      </c>
      <c r="HQ594" t="s">
        <v>3</v>
      </c>
      <c r="IK594">
        <v>0</v>
      </c>
    </row>
    <row r="595" spans="1:245" x14ac:dyDescent="0.2">
      <c r="A595">
        <v>17</v>
      </c>
      <c r="B595">
        <v>1</v>
      </c>
      <c r="D595">
        <f>ROW(EtalonRes!A201)</f>
        <v>201</v>
      </c>
      <c r="E595" t="s">
        <v>344</v>
      </c>
      <c r="F595" t="s">
        <v>345</v>
      </c>
      <c r="G595" t="s">
        <v>346</v>
      </c>
      <c r="H595" t="s">
        <v>35</v>
      </c>
      <c r="I595">
        <v>2</v>
      </c>
      <c r="J595">
        <v>0</v>
      </c>
      <c r="K595">
        <v>2</v>
      </c>
      <c r="O595">
        <f t="shared" si="311"/>
        <v>559.26</v>
      </c>
      <c r="P595">
        <f t="shared" si="312"/>
        <v>1.86</v>
      </c>
      <c r="Q595">
        <f t="shared" si="313"/>
        <v>0</v>
      </c>
      <c r="R595">
        <f t="shared" si="314"/>
        <v>0</v>
      </c>
      <c r="S595">
        <f t="shared" si="315"/>
        <v>557.4</v>
      </c>
      <c r="T595">
        <f t="shared" si="316"/>
        <v>0</v>
      </c>
      <c r="U595">
        <f t="shared" si="317"/>
        <v>0.84000000000000008</v>
      </c>
      <c r="V595">
        <f t="shared" si="318"/>
        <v>0</v>
      </c>
      <c r="W595">
        <f t="shared" si="319"/>
        <v>0</v>
      </c>
      <c r="X595">
        <f t="shared" si="320"/>
        <v>390.18</v>
      </c>
      <c r="Y595">
        <f t="shared" si="321"/>
        <v>55.74</v>
      </c>
      <c r="AA595">
        <v>1472364219</v>
      </c>
      <c r="AB595">
        <f t="shared" si="322"/>
        <v>279.63</v>
      </c>
      <c r="AC595">
        <f>ROUND(((ES595*3)),6)</f>
        <v>0.93</v>
      </c>
      <c r="AD595">
        <f>ROUND(((((ET595*3))-((EU595*3)))+AE595),6)</f>
        <v>0</v>
      </c>
      <c r="AE595">
        <f>ROUND(((EU595*3)),6)</f>
        <v>0</v>
      </c>
      <c r="AF595">
        <f>ROUND(((EV595*3)),6)</f>
        <v>278.7</v>
      </c>
      <c r="AG595">
        <f t="shared" si="324"/>
        <v>0</v>
      </c>
      <c r="AH595">
        <f>((EW595*3))</f>
        <v>0.42000000000000004</v>
      </c>
      <c r="AI595">
        <f>((EX595*3))</f>
        <v>0</v>
      </c>
      <c r="AJ595">
        <f t="shared" si="326"/>
        <v>0</v>
      </c>
      <c r="AK595">
        <v>93.21</v>
      </c>
      <c r="AL595">
        <v>0.31</v>
      </c>
      <c r="AM595">
        <v>0</v>
      </c>
      <c r="AN595">
        <v>0</v>
      </c>
      <c r="AO595">
        <v>92.9</v>
      </c>
      <c r="AP595">
        <v>0</v>
      </c>
      <c r="AQ595">
        <v>0.14000000000000001</v>
      </c>
      <c r="AR595">
        <v>0</v>
      </c>
      <c r="AS595">
        <v>0</v>
      </c>
      <c r="AT595">
        <v>70</v>
      </c>
      <c r="AU595">
        <v>10</v>
      </c>
      <c r="AV595">
        <v>1</v>
      </c>
      <c r="AW595">
        <v>1</v>
      </c>
      <c r="AZ595">
        <v>1</v>
      </c>
      <c r="BA595">
        <v>1</v>
      </c>
      <c r="BB595">
        <v>1</v>
      </c>
      <c r="BC595">
        <v>1</v>
      </c>
      <c r="BD595" t="s">
        <v>3</v>
      </c>
      <c r="BE595" t="s">
        <v>3</v>
      </c>
      <c r="BF595" t="s">
        <v>3</v>
      </c>
      <c r="BG595" t="s">
        <v>3</v>
      </c>
      <c r="BH595">
        <v>0</v>
      </c>
      <c r="BI595">
        <v>4</v>
      </c>
      <c r="BJ595" t="s">
        <v>347</v>
      </c>
      <c r="BM595">
        <v>0</v>
      </c>
      <c r="BN595">
        <v>0</v>
      </c>
      <c r="BO595" t="s">
        <v>3</v>
      </c>
      <c r="BP595">
        <v>0</v>
      </c>
      <c r="BQ595">
        <v>1</v>
      </c>
      <c r="BR595">
        <v>0</v>
      </c>
      <c r="BS595">
        <v>1</v>
      </c>
      <c r="BT595">
        <v>1</v>
      </c>
      <c r="BU595">
        <v>1</v>
      </c>
      <c r="BV595">
        <v>1</v>
      </c>
      <c r="BW595">
        <v>1</v>
      </c>
      <c r="BX595">
        <v>1</v>
      </c>
      <c r="BY595" t="s">
        <v>3</v>
      </c>
      <c r="BZ595">
        <v>70</v>
      </c>
      <c r="CA595">
        <v>10</v>
      </c>
      <c r="CB595" t="s">
        <v>3</v>
      </c>
      <c r="CE595">
        <v>0</v>
      </c>
      <c r="CF595">
        <v>0</v>
      </c>
      <c r="CG595">
        <v>0</v>
      </c>
      <c r="CM595">
        <v>0</v>
      </c>
      <c r="CN595" t="s">
        <v>3</v>
      </c>
      <c r="CO595">
        <v>0</v>
      </c>
      <c r="CP595">
        <f t="shared" si="327"/>
        <v>559.26</v>
      </c>
      <c r="CQ595">
        <f t="shared" si="328"/>
        <v>0.93</v>
      </c>
      <c r="CR595">
        <f>(((((ET595*3))*BB595-((EU595*3))*BS595)+AE595*BS595)*AV595)</f>
        <v>0</v>
      </c>
      <c r="CS595">
        <f t="shared" si="329"/>
        <v>0</v>
      </c>
      <c r="CT595">
        <f t="shared" si="330"/>
        <v>278.7</v>
      </c>
      <c r="CU595">
        <f t="shared" si="331"/>
        <v>0</v>
      </c>
      <c r="CV595">
        <f t="shared" si="332"/>
        <v>0.42000000000000004</v>
      </c>
      <c r="CW595">
        <f t="shared" si="333"/>
        <v>0</v>
      </c>
      <c r="CX595">
        <f t="shared" si="334"/>
        <v>0</v>
      </c>
      <c r="CY595">
        <f t="shared" si="335"/>
        <v>390.18</v>
      </c>
      <c r="CZ595">
        <f t="shared" si="336"/>
        <v>55.74</v>
      </c>
      <c r="DC595" t="s">
        <v>3</v>
      </c>
      <c r="DD595" t="s">
        <v>192</v>
      </c>
      <c r="DE595" t="s">
        <v>192</v>
      </c>
      <c r="DF595" t="s">
        <v>192</v>
      </c>
      <c r="DG595" t="s">
        <v>192</v>
      </c>
      <c r="DH595" t="s">
        <v>3</v>
      </c>
      <c r="DI595" t="s">
        <v>192</v>
      </c>
      <c r="DJ595" t="s">
        <v>192</v>
      </c>
      <c r="DK595" t="s">
        <v>3</v>
      </c>
      <c r="DL595" t="s">
        <v>3</v>
      </c>
      <c r="DM595" t="s">
        <v>3</v>
      </c>
      <c r="DN595">
        <v>0</v>
      </c>
      <c r="DO595">
        <v>0</v>
      </c>
      <c r="DP595">
        <v>1</v>
      </c>
      <c r="DQ595">
        <v>1</v>
      </c>
      <c r="DU595">
        <v>16987630</v>
      </c>
      <c r="DV595" t="s">
        <v>35</v>
      </c>
      <c r="DW595" t="s">
        <v>35</v>
      </c>
      <c r="DX595">
        <v>1</v>
      </c>
      <c r="DZ595" t="s">
        <v>3</v>
      </c>
      <c r="EA595" t="s">
        <v>3</v>
      </c>
      <c r="EB595" t="s">
        <v>3</v>
      </c>
      <c r="EC595" t="s">
        <v>3</v>
      </c>
      <c r="EE595">
        <v>1441815344</v>
      </c>
      <c r="EF595">
        <v>1</v>
      </c>
      <c r="EG595" t="s">
        <v>20</v>
      </c>
      <c r="EH595">
        <v>0</v>
      </c>
      <c r="EI595" t="s">
        <v>3</v>
      </c>
      <c r="EJ595">
        <v>4</v>
      </c>
      <c r="EK595">
        <v>0</v>
      </c>
      <c r="EL595" t="s">
        <v>21</v>
      </c>
      <c r="EM595" t="s">
        <v>22</v>
      </c>
      <c r="EO595" t="s">
        <v>3</v>
      </c>
      <c r="EQ595">
        <v>0</v>
      </c>
      <c r="ER595">
        <v>93.21</v>
      </c>
      <c r="ES595">
        <v>0.31</v>
      </c>
      <c r="ET595">
        <v>0</v>
      </c>
      <c r="EU595">
        <v>0</v>
      </c>
      <c r="EV595">
        <v>92.9</v>
      </c>
      <c r="EW595">
        <v>0.14000000000000001</v>
      </c>
      <c r="EX595">
        <v>0</v>
      </c>
      <c r="EY595">
        <v>0</v>
      </c>
      <c r="FQ595">
        <v>0</v>
      </c>
      <c r="FR595">
        <f t="shared" si="337"/>
        <v>0</v>
      </c>
      <c r="FS595">
        <v>0</v>
      </c>
      <c r="FX595">
        <v>70</v>
      </c>
      <c r="FY595">
        <v>10</v>
      </c>
      <c r="GA595" t="s">
        <v>3</v>
      </c>
      <c r="GD595">
        <v>0</v>
      </c>
      <c r="GF595">
        <v>432481992</v>
      </c>
      <c r="GG595">
        <v>2</v>
      </c>
      <c r="GH595">
        <v>1</v>
      </c>
      <c r="GI595">
        <v>-2</v>
      </c>
      <c r="GJ595">
        <v>0</v>
      </c>
      <c r="GK595">
        <f>ROUND(R595*(R12)/100,2)</f>
        <v>0</v>
      </c>
      <c r="GL595">
        <f t="shared" si="338"/>
        <v>0</v>
      </c>
      <c r="GM595">
        <f t="shared" si="339"/>
        <v>1005.18</v>
      </c>
      <c r="GN595">
        <f t="shared" si="340"/>
        <v>0</v>
      </c>
      <c r="GO595">
        <f t="shared" si="341"/>
        <v>0</v>
      </c>
      <c r="GP595">
        <f t="shared" si="342"/>
        <v>1005.18</v>
      </c>
      <c r="GR595">
        <v>0</v>
      </c>
      <c r="GS595">
        <v>3</v>
      </c>
      <c r="GT595">
        <v>0</v>
      </c>
      <c r="GU595" t="s">
        <v>3</v>
      </c>
      <c r="GV595">
        <f t="shared" si="343"/>
        <v>0</v>
      </c>
      <c r="GW595">
        <v>1</v>
      </c>
      <c r="GX595">
        <f t="shared" si="344"/>
        <v>0</v>
      </c>
      <c r="HA595">
        <v>0</v>
      </c>
      <c r="HB595">
        <v>0</v>
      </c>
      <c r="HC595">
        <f t="shared" si="345"/>
        <v>0</v>
      </c>
      <c r="HE595" t="s">
        <v>3</v>
      </c>
      <c r="HF595" t="s">
        <v>3</v>
      </c>
      <c r="HM595" t="s">
        <v>3</v>
      </c>
      <c r="HN595" t="s">
        <v>3</v>
      </c>
      <c r="HO595" t="s">
        <v>3</v>
      </c>
      <c r="HP595" t="s">
        <v>3</v>
      </c>
      <c r="HQ595" t="s">
        <v>3</v>
      </c>
      <c r="IK595">
        <v>0</v>
      </c>
    </row>
    <row r="596" spans="1:245" x14ac:dyDescent="0.2">
      <c r="A596">
        <v>17</v>
      </c>
      <c r="B596">
        <v>1</v>
      </c>
      <c r="D596">
        <f>ROW(EtalonRes!A204)</f>
        <v>204</v>
      </c>
      <c r="E596" t="s">
        <v>348</v>
      </c>
      <c r="F596" t="s">
        <v>349</v>
      </c>
      <c r="G596" t="s">
        <v>350</v>
      </c>
      <c r="H596" t="s">
        <v>35</v>
      </c>
      <c r="I596">
        <v>2</v>
      </c>
      <c r="J596">
        <v>0</v>
      </c>
      <c r="K596">
        <v>2</v>
      </c>
      <c r="O596">
        <f t="shared" si="311"/>
        <v>808.12</v>
      </c>
      <c r="P596">
        <f t="shared" si="312"/>
        <v>91.46</v>
      </c>
      <c r="Q596">
        <f t="shared" si="313"/>
        <v>0</v>
      </c>
      <c r="R596">
        <f t="shared" si="314"/>
        <v>0</v>
      </c>
      <c r="S596">
        <f t="shared" si="315"/>
        <v>716.66</v>
      </c>
      <c r="T596">
        <f t="shared" si="316"/>
        <v>0</v>
      </c>
      <c r="U596">
        <f t="shared" si="317"/>
        <v>1.08</v>
      </c>
      <c r="V596">
        <f t="shared" si="318"/>
        <v>0</v>
      </c>
      <c r="W596">
        <f t="shared" si="319"/>
        <v>0</v>
      </c>
      <c r="X596">
        <f t="shared" si="320"/>
        <v>501.66</v>
      </c>
      <c r="Y596">
        <f t="shared" si="321"/>
        <v>71.67</v>
      </c>
      <c r="AA596">
        <v>1472364219</v>
      </c>
      <c r="AB596">
        <f t="shared" si="322"/>
        <v>404.06</v>
      </c>
      <c r="AC596">
        <f>ROUND((ES596),6)</f>
        <v>45.73</v>
      </c>
      <c r="AD596">
        <f>ROUND((((ET596)-(EU596))+AE596),6)</f>
        <v>0</v>
      </c>
      <c r="AE596">
        <f t="shared" ref="AE596:AF598" si="346">ROUND((EU596),6)</f>
        <v>0</v>
      </c>
      <c r="AF596">
        <f t="shared" si="346"/>
        <v>358.33</v>
      </c>
      <c r="AG596">
        <f t="shared" si="324"/>
        <v>0</v>
      </c>
      <c r="AH596">
        <f t="shared" ref="AH596:AI598" si="347">(EW596)</f>
        <v>0.54</v>
      </c>
      <c r="AI596">
        <f t="shared" si="347"/>
        <v>0</v>
      </c>
      <c r="AJ596">
        <f t="shared" si="326"/>
        <v>0</v>
      </c>
      <c r="AK596">
        <v>404.06</v>
      </c>
      <c r="AL596">
        <v>45.73</v>
      </c>
      <c r="AM596">
        <v>0</v>
      </c>
      <c r="AN596">
        <v>0</v>
      </c>
      <c r="AO596">
        <v>358.33</v>
      </c>
      <c r="AP596">
        <v>0</v>
      </c>
      <c r="AQ596">
        <v>0.54</v>
      </c>
      <c r="AR596">
        <v>0</v>
      </c>
      <c r="AS596">
        <v>0</v>
      </c>
      <c r="AT596">
        <v>70</v>
      </c>
      <c r="AU596">
        <v>10</v>
      </c>
      <c r="AV596">
        <v>1</v>
      </c>
      <c r="AW596">
        <v>1</v>
      </c>
      <c r="AZ596">
        <v>1</v>
      </c>
      <c r="BA596">
        <v>1</v>
      </c>
      <c r="BB596">
        <v>1</v>
      </c>
      <c r="BC596">
        <v>1</v>
      </c>
      <c r="BD596" t="s">
        <v>3</v>
      </c>
      <c r="BE596" t="s">
        <v>3</v>
      </c>
      <c r="BF596" t="s">
        <v>3</v>
      </c>
      <c r="BG596" t="s">
        <v>3</v>
      </c>
      <c r="BH596">
        <v>0</v>
      </c>
      <c r="BI596">
        <v>4</v>
      </c>
      <c r="BJ596" t="s">
        <v>351</v>
      </c>
      <c r="BM596">
        <v>0</v>
      </c>
      <c r="BN596">
        <v>0</v>
      </c>
      <c r="BO596" t="s">
        <v>3</v>
      </c>
      <c r="BP596">
        <v>0</v>
      </c>
      <c r="BQ596">
        <v>1</v>
      </c>
      <c r="BR596">
        <v>0</v>
      </c>
      <c r="BS596">
        <v>1</v>
      </c>
      <c r="BT596">
        <v>1</v>
      </c>
      <c r="BU596">
        <v>1</v>
      </c>
      <c r="BV596">
        <v>1</v>
      </c>
      <c r="BW596">
        <v>1</v>
      </c>
      <c r="BX596">
        <v>1</v>
      </c>
      <c r="BY596" t="s">
        <v>3</v>
      </c>
      <c r="BZ596">
        <v>70</v>
      </c>
      <c r="CA596">
        <v>10</v>
      </c>
      <c r="CB596" t="s">
        <v>3</v>
      </c>
      <c r="CE596">
        <v>0</v>
      </c>
      <c r="CF596">
        <v>0</v>
      </c>
      <c r="CG596">
        <v>0</v>
      </c>
      <c r="CM596">
        <v>0</v>
      </c>
      <c r="CN596" t="s">
        <v>3</v>
      </c>
      <c r="CO596">
        <v>0</v>
      </c>
      <c r="CP596">
        <f t="shared" si="327"/>
        <v>808.12</v>
      </c>
      <c r="CQ596">
        <f t="shared" si="328"/>
        <v>45.73</v>
      </c>
      <c r="CR596">
        <f>((((ET596)*BB596-(EU596)*BS596)+AE596*BS596)*AV596)</f>
        <v>0</v>
      </c>
      <c r="CS596">
        <f t="shared" si="329"/>
        <v>0</v>
      </c>
      <c r="CT596">
        <f t="shared" si="330"/>
        <v>358.33</v>
      </c>
      <c r="CU596">
        <f t="shared" si="331"/>
        <v>0</v>
      </c>
      <c r="CV596">
        <f t="shared" si="332"/>
        <v>0.54</v>
      </c>
      <c r="CW596">
        <f t="shared" si="333"/>
        <v>0</v>
      </c>
      <c r="CX596">
        <f t="shared" si="334"/>
        <v>0</v>
      </c>
      <c r="CY596">
        <f t="shared" si="335"/>
        <v>501.66199999999998</v>
      </c>
      <c r="CZ596">
        <f t="shared" si="336"/>
        <v>71.665999999999997</v>
      </c>
      <c r="DC596" t="s">
        <v>3</v>
      </c>
      <c r="DD596" t="s">
        <v>3</v>
      </c>
      <c r="DE596" t="s">
        <v>3</v>
      </c>
      <c r="DF596" t="s">
        <v>3</v>
      </c>
      <c r="DG596" t="s">
        <v>3</v>
      </c>
      <c r="DH596" t="s">
        <v>3</v>
      </c>
      <c r="DI596" t="s">
        <v>3</v>
      </c>
      <c r="DJ596" t="s">
        <v>3</v>
      </c>
      <c r="DK596" t="s">
        <v>3</v>
      </c>
      <c r="DL596" t="s">
        <v>3</v>
      </c>
      <c r="DM596" t="s">
        <v>3</v>
      </c>
      <c r="DN596">
        <v>0</v>
      </c>
      <c r="DO596">
        <v>0</v>
      </c>
      <c r="DP596">
        <v>1</v>
      </c>
      <c r="DQ596">
        <v>1</v>
      </c>
      <c r="DU596">
        <v>16987630</v>
      </c>
      <c r="DV596" t="s">
        <v>35</v>
      </c>
      <c r="DW596" t="s">
        <v>35</v>
      </c>
      <c r="DX596">
        <v>1</v>
      </c>
      <c r="DZ596" t="s">
        <v>3</v>
      </c>
      <c r="EA596" t="s">
        <v>3</v>
      </c>
      <c r="EB596" t="s">
        <v>3</v>
      </c>
      <c r="EC596" t="s">
        <v>3</v>
      </c>
      <c r="EE596">
        <v>1441815344</v>
      </c>
      <c r="EF596">
        <v>1</v>
      </c>
      <c r="EG596" t="s">
        <v>20</v>
      </c>
      <c r="EH596">
        <v>0</v>
      </c>
      <c r="EI596" t="s">
        <v>3</v>
      </c>
      <c r="EJ596">
        <v>4</v>
      </c>
      <c r="EK596">
        <v>0</v>
      </c>
      <c r="EL596" t="s">
        <v>21</v>
      </c>
      <c r="EM596" t="s">
        <v>22</v>
      </c>
      <c r="EO596" t="s">
        <v>3</v>
      </c>
      <c r="EQ596">
        <v>0</v>
      </c>
      <c r="ER596">
        <v>404.06</v>
      </c>
      <c r="ES596">
        <v>45.73</v>
      </c>
      <c r="ET596">
        <v>0</v>
      </c>
      <c r="EU596">
        <v>0</v>
      </c>
      <c r="EV596">
        <v>358.33</v>
      </c>
      <c r="EW596">
        <v>0.54</v>
      </c>
      <c r="EX596">
        <v>0</v>
      </c>
      <c r="EY596">
        <v>0</v>
      </c>
      <c r="FQ596">
        <v>0</v>
      </c>
      <c r="FR596">
        <f t="shared" si="337"/>
        <v>0</v>
      </c>
      <c r="FS596">
        <v>0</v>
      </c>
      <c r="FX596">
        <v>70</v>
      </c>
      <c r="FY596">
        <v>10</v>
      </c>
      <c r="GA596" t="s">
        <v>3</v>
      </c>
      <c r="GD596">
        <v>0</v>
      </c>
      <c r="GF596">
        <v>2142408262</v>
      </c>
      <c r="GG596">
        <v>2</v>
      </c>
      <c r="GH596">
        <v>1</v>
      </c>
      <c r="GI596">
        <v>-2</v>
      </c>
      <c r="GJ596">
        <v>0</v>
      </c>
      <c r="GK596">
        <f>ROUND(R596*(R12)/100,2)</f>
        <v>0</v>
      </c>
      <c r="GL596">
        <f t="shared" si="338"/>
        <v>0</v>
      </c>
      <c r="GM596">
        <f t="shared" si="339"/>
        <v>1381.45</v>
      </c>
      <c r="GN596">
        <f t="shared" si="340"/>
        <v>0</v>
      </c>
      <c r="GO596">
        <f t="shared" si="341"/>
        <v>0</v>
      </c>
      <c r="GP596">
        <f t="shared" si="342"/>
        <v>1381.45</v>
      </c>
      <c r="GR596">
        <v>0</v>
      </c>
      <c r="GS596">
        <v>3</v>
      </c>
      <c r="GT596">
        <v>0</v>
      </c>
      <c r="GU596" t="s">
        <v>3</v>
      </c>
      <c r="GV596">
        <f t="shared" si="343"/>
        <v>0</v>
      </c>
      <c r="GW596">
        <v>1</v>
      </c>
      <c r="GX596">
        <f t="shared" si="344"/>
        <v>0</v>
      </c>
      <c r="HA596">
        <v>0</v>
      </c>
      <c r="HB596">
        <v>0</v>
      </c>
      <c r="HC596">
        <f t="shared" si="345"/>
        <v>0</v>
      </c>
      <c r="HE596" t="s">
        <v>3</v>
      </c>
      <c r="HF596" t="s">
        <v>3</v>
      </c>
      <c r="HM596" t="s">
        <v>3</v>
      </c>
      <c r="HN596" t="s">
        <v>3</v>
      </c>
      <c r="HO596" t="s">
        <v>3</v>
      </c>
      <c r="HP596" t="s">
        <v>3</v>
      </c>
      <c r="HQ596" t="s">
        <v>3</v>
      </c>
      <c r="IK596">
        <v>0</v>
      </c>
    </row>
    <row r="597" spans="1:245" x14ac:dyDescent="0.2">
      <c r="A597">
        <v>17</v>
      </c>
      <c r="B597">
        <v>1</v>
      </c>
      <c r="D597">
        <f>ROW(EtalonRes!A207)</f>
        <v>207</v>
      </c>
      <c r="E597" t="s">
        <v>352</v>
      </c>
      <c r="F597" t="s">
        <v>353</v>
      </c>
      <c r="G597" t="s">
        <v>354</v>
      </c>
      <c r="H597" t="s">
        <v>35</v>
      </c>
      <c r="I597">
        <v>2</v>
      </c>
      <c r="J597">
        <v>0</v>
      </c>
      <c r="K597">
        <v>2</v>
      </c>
      <c r="O597">
        <f t="shared" si="311"/>
        <v>436.82</v>
      </c>
      <c r="P597">
        <f t="shared" si="312"/>
        <v>91.76</v>
      </c>
      <c r="Q597">
        <f t="shared" si="313"/>
        <v>0</v>
      </c>
      <c r="R597">
        <f t="shared" si="314"/>
        <v>0</v>
      </c>
      <c r="S597">
        <f t="shared" si="315"/>
        <v>345.06</v>
      </c>
      <c r="T597">
        <f t="shared" si="316"/>
        <v>0</v>
      </c>
      <c r="U597">
        <f t="shared" si="317"/>
        <v>0.52</v>
      </c>
      <c r="V597">
        <f t="shared" si="318"/>
        <v>0</v>
      </c>
      <c r="W597">
        <f t="shared" si="319"/>
        <v>0</v>
      </c>
      <c r="X597">
        <f t="shared" si="320"/>
        <v>241.54</v>
      </c>
      <c r="Y597">
        <f t="shared" si="321"/>
        <v>34.51</v>
      </c>
      <c r="AA597">
        <v>1472364219</v>
      </c>
      <c r="AB597">
        <f t="shared" si="322"/>
        <v>218.41</v>
      </c>
      <c r="AC597">
        <f>ROUND((ES597),6)</f>
        <v>45.88</v>
      </c>
      <c r="AD597">
        <f>ROUND((((ET597)-(EU597))+AE597),6)</f>
        <v>0</v>
      </c>
      <c r="AE597">
        <f t="shared" si="346"/>
        <v>0</v>
      </c>
      <c r="AF597">
        <f t="shared" si="346"/>
        <v>172.53</v>
      </c>
      <c r="AG597">
        <f t="shared" si="324"/>
        <v>0</v>
      </c>
      <c r="AH597">
        <f t="shared" si="347"/>
        <v>0.26</v>
      </c>
      <c r="AI597">
        <f t="shared" si="347"/>
        <v>0</v>
      </c>
      <c r="AJ597">
        <f t="shared" si="326"/>
        <v>0</v>
      </c>
      <c r="AK597">
        <v>218.41</v>
      </c>
      <c r="AL597">
        <v>45.88</v>
      </c>
      <c r="AM597">
        <v>0</v>
      </c>
      <c r="AN597">
        <v>0</v>
      </c>
      <c r="AO597">
        <v>172.53</v>
      </c>
      <c r="AP597">
        <v>0</v>
      </c>
      <c r="AQ597">
        <v>0.26</v>
      </c>
      <c r="AR597">
        <v>0</v>
      </c>
      <c r="AS597">
        <v>0</v>
      </c>
      <c r="AT597">
        <v>70</v>
      </c>
      <c r="AU597">
        <v>10</v>
      </c>
      <c r="AV597">
        <v>1</v>
      </c>
      <c r="AW597">
        <v>1</v>
      </c>
      <c r="AZ597">
        <v>1</v>
      </c>
      <c r="BA597">
        <v>1</v>
      </c>
      <c r="BB597">
        <v>1</v>
      </c>
      <c r="BC597">
        <v>1</v>
      </c>
      <c r="BD597" t="s">
        <v>3</v>
      </c>
      <c r="BE597" t="s">
        <v>3</v>
      </c>
      <c r="BF597" t="s">
        <v>3</v>
      </c>
      <c r="BG597" t="s">
        <v>3</v>
      </c>
      <c r="BH597">
        <v>0</v>
      </c>
      <c r="BI597">
        <v>4</v>
      </c>
      <c r="BJ597" t="s">
        <v>355</v>
      </c>
      <c r="BM597">
        <v>0</v>
      </c>
      <c r="BN597">
        <v>0</v>
      </c>
      <c r="BO597" t="s">
        <v>3</v>
      </c>
      <c r="BP597">
        <v>0</v>
      </c>
      <c r="BQ597">
        <v>1</v>
      </c>
      <c r="BR597">
        <v>0</v>
      </c>
      <c r="BS597">
        <v>1</v>
      </c>
      <c r="BT597">
        <v>1</v>
      </c>
      <c r="BU597">
        <v>1</v>
      </c>
      <c r="BV597">
        <v>1</v>
      </c>
      <c r="BW597">
        <v>1</v>
      </c>
      <c r="BX597">
        <v>1</v>
      </c>
      <c r="BY597" t="s">
        <v>3</v>
      </c>
      <c r="BZ597">
        <v>70</v>
      </c>
      <c r="CA597">
        <v>10</v>
      </c>
      <c r="CB597" t="s">
        <v>3</v>
      </c>
      <c r="CE597">
        <v>0</v>
      </c>
      <c r="CF597">
        <v>0</v>
      </c>
      <c r="CG597">
        <v>0</v>
      </c>
      <c r="CM597">
        <v>0</v>
      </c>
      <c r="CN597" t="s">
        <v>3</v>
      </c>
      <c r="CO597">
        <v>0</v>
      </c>
      <c r="CP597">
        <f t="shared" si="327"/>
        <v>436.82</v>
      </c>
      <c r="CQ597">
        <f t="shared" si="328"/>
        <v>45.88</v>
      </c>
      <c r="CR597">
        <f>((((ET597)*BB597-(EU597)*BS597)+AE597*BS597)*AV597)</f>
        <v>0</v>
      </c>
      <c r="CS597">
        <f t="shared" si="329"/>
        <v>0</v>
      </c>
      <c r="CT597">
        <f t="shared" si="330"/>
        <v>172.53</v>
      </c>
      <c r="CU597">
        <f t="shared" si="331"/>
        <v>0</v>
      </c>
      <c r="CV597">
        <f t="shared" si="332"/>
        <v>0.26</v>
      </c>
      <c r="CW597">
        <f t="shared" si="333"/>
        <v>0</v>
      </c>
      <c r="CX597">
        <f t="shared" si="334"/>
        <v>0</v>
      </c>
      <c r="CY597">
        <f t="shared" si="335"/>
        <v>241.542</v>
      </c>
      <c r="CZ597">
        <f t="shared" si="336"/>
        <v>34.506</v>
      </c>
      <c r="DC597" t="s">
        <v>3</v>
      </c>
      <c r="DD597" t="s">
        <v>3</v>
      </c>
      <c r="DE597" t="s">
        <v>3</v>
      </c>
      <c r="DF597" t="s">
        <v>3</v>
      </c>
      <c r="DG597" t="s">
        <v>3</v>
      </c>
      <c r="DH597" t="s">
        <v>3</v>
      </c>
      <c r="DI597" t="s">
        <v>3</v>
      </c>
      <c r="DJ597" t="s">
        <v>3</v>
      </c>
      <c r="DK597" t="s">
        <v>3</v>
      </c>
      <c r="DL597" t="s">
        <v>3</v>
      </c>
      <c r="DM597" t="s">
        <v>3</v>
      </c>
      <c r="DN597">
        <v>0</v>
      </c>
      <c r="DO597">
        <v>0</v>
      </c>
      <c r="DP597">
        <v>1</v>
      </c>
      <c r="DQ597">
        <v>1</v>
      </c>
      <c r="DU597">
        <v>16987630</v>
      </c>
      <c r="DV597" t="s">
        <v>35</v>
      </c>
      <c r="DW597" t="s">
        <v>35</v>
      </c>
      <c r="DX597">
        <v>1</v>
      </c>
      <c r="DZ597" t="s">
        <v>3</v>
      </c>
      <c r="EA597" t="s">
        <v>3</v>
      </c>
      <c r="EB597" t="s">
        <v>3</v>
      </c>
      <c r="EC597" t="s">
        <v>3</v>
      </c>
      <c r="EE597">
        <v>1441815344</v>
      </c>
      <c r="EF597">
        <v>1</v>
      </c>
      <c r="EG597" t="s">
        <v>20</v>
      </c>
      <c r="EH597">
        <v>0</v>
      </c>
      <c r="EI597" t="s">
        <v>3</v>
      </c>
      <c r="EJ597">
        <v>4</v>
      </c>
      <c r="EK597">
        <v>0</v>
      </c>
      <c r="EL597" t="s">
        <v>21</v>
      </c>
      <c r="EM597" t="s">
        <v>22</v>
      </c>
      <c r="EO597" t="s">
        <v>3</v>
      </c>
      <c r="EQ597">
        <v>0</v>
      </c>
      <c r="ER597">
        <v>218.41</v>
      </c>
      <c r="ES597">
        <v>45.88</v>
      </c>
      <c r="ET597">
        <v>0</v>
      </c>
      <c r="EU597">
        <v>0</v>
      </c>
      <c r="EV597">
        <v>172.53</v>
      </c>
      <c r="EW597">
        <v>0.26</v>
      </c>
      <c r="EX597">
        <v>0</v>
      </c>
      <c r="EY597">
        <v>0</v>
      </c>
      <c r="FQ597">
        <v>0</v>
      </c>
      <c r="FR597">
        <f t="shared" si="337"/>
        <v>0</v>
      </c>
      <c r="FS597">
        <v>0</v>
      </c>
      <c r="FX597">
        <v>70</v>
      </c>
      <c r="FY597">
        <v>10</v>
      </c>
      <c r="GA597" t="s">
        <v>3</v>
      </c>
      <c r="GD597">
        <v>0</v>
      </c>
      <c r="GF597">
        <v>-1650738714</v>
      </c>
      <c r="GG597">
        <v>2</v>
      </c>
      <c r="GH597">
        <v>1</v>
      </c>
      <c r="GI597">
        <v>-2</v>
      </c>
      <c r="GJ597">
        <v>0</v>
      </c>
      <c r="GK597">
        <f>ROUND(R597*(R12)/100,2)</f>
        <v>0</v>
      </c>
      <c r="GL597">
        <f t="shared" si="338"/>
        <v>0</v>
      </c>
      <c r="GM597">
        <f t="shared" si="339"/>
        <v>712.87</v>
      </c>
      <c r="GN597">
        <f t="shared" si="340"/>
        <v>0</v>
      </c>
      <c r="GO597">
        <f t="shared" si="341"/>
        <v>0</v>
      </c>
      <c r="GP597">
        <f t="shared" si="342"/>
        <v>712.87</v>
      </c>
      <c r="GR597">
        <v>0</v>
      </c>
      <c r="GS597">
        <v>3</v>
      </c>
      <c r="GT597">
        <v>0</v>
      </c>
      <c r="GU597" t="s">
        <v>3</v>
      </c>
      <c r="GV597">
        <f t="shared" si="343"/>
        <v>0</v>
      </c>
      <c r="GW597">
        <v>1</v>
      </c>
      <c r="GX597">
        <f t="shared" si="344"/>
        <v>0</v>
      </c>
      <c r="HA597">
        <v>0</v>
      </c>
      <c r="HB597">
        <v>0</v>
      </c>
      <c r="HC597">
        <f t="shared" si="345"/>
        <v>0</v>
      </c>
      <c r="HE597" t="s">
        <v>3</v>
      </c>
      <c r="HF597" t="s">
        <v>3</v>
      </c>
      <c r="HM597" t="s">
        <v>3</v>
      </c>
      <c r="HN597" t="s">
        <v>3</v>
      </c>
      <c r="HO597" t="s">
        <v>3</v>
      </c>
      <c r="HP597" t="s">
        <v>3</v>
      </c>
      <c r="HQ597" t="s">
        <v>3</v>
      </c>
      <c r="IK597">
        <v>0</v>
      </c>
    </row>
    <row r="598" spans="1:245" x14ac:dyDescent="0.2">
      <c r="A598">
        <v>17</v>
      </c>
      <c r="B598">
        <v>1</v>
      </c>
      <c r="D598">
        <f>ROW(EtalonRes!A210)</f>
        <v>210</v>
      </c>
      <c r="E598" t="s">
        <v>356</v>
      </c>
      <c r="F598" t="s">
        <v>357</v>
      </c>
      <c r="G598" t="s">
        <v>358</v>
      </c>
      <c r="H598" t="s">
        <v>35</v>
      </c>
      <c r="I598">
        <v>2</v>
      </c>
      <c r="J598">
        <v>0</v>
      </c>
      <c r="K598">
        <v>2</v>
      </c>
      <c r="O598">
        <f t="shared" si="311"/>
        <v>467.22</v>
      </c>
      <c r="P598">
        <f t="shared" si="312"/>
        <v>122.16</v>
      </c>
      <c r="Q598">
        <f t="shared" si="313"/>
        <v>0</v>
      </c>
      <c r="R598">
        <f t="shared" si="314"/>
        <v>0</v>
      </c>
      <c r="S598">
        <f t="shared" si="315"/>
        <v>345.06</v>
      </c>
      <c r="T598">
        <f t="shared" si="316"/>
        <v>0</v>
      </c>
      <c r="U598">
        <f t="shared" si="317"/>
        <v>0.52</v>
      </c>
      <c r="V598">
        <f t="shared" si="318"/>
        <v>0</v>
      </c>
      <c r="W598">
        <f t="shared" si="319"/>
        <v>0</v>
      </c>
      <c r="X598">
        <f t="shared" si="320"/>
        <v>241.54</v>
      </c>
      <c r="Y598">
        <f t="shared" si="321"/>
        <v>34.51</v>
      </c>
      <c r="AA598">
        <v>1472364219</v>
      </c>
      <c r="AB598">
        <f t="shared" si="322"/>
        <v>233.61</v>
      </c>
      <c r="AC598">
        <f>ROUND((ES598),6)</f>
        <v>61.08</v>
      </c>
      <c r="AD598">
        <f>ROUND((((ET598)-(EU598))+AE598),6)</f>
        <v>0</v>
      </c>
      <c r="AE598">
        <f t="shared" si="346"/>
        <v>0</v>
      </c>
      <c r="AF598">
        <f t="shared" si="346"/>
        <v>172.53</v>
      </c>
      <c r="AG598">
        <f t="shared" si="324"/>
        <v>0</v>
      </c>
      <c r="AH598">
        <f t="shared" si="347"/>
        <v>0.26</v>
      </c>
      <c r="AI598">
        <f t="shared" si="347"/>
        <v>0</v>
      </c>
      <c r="AJ598">
        <f t="shared" si="326"/>
        <v>0</v>
      </c>
      <c r="AK598">
        <v>233.61</v>
      </c>
      <c r="AL598">
        <v>61.08</v>
      </c>
      <c r="AM598">
        <v>0</v>
      </c>
      <c r="AN598">
        <v>0</v>
      </c>
      <c r="AO598">
        <v>172.53</v>
      </c>
      <c r="AP598">
        <v>0</v>
      </c>
      <c r="AQ598">
        <v>0.26</v>
      </c>
      <c r="AR598">
        <v>0</v>
      </c>
      <c r="AS598">
        <v>0</v>
      </c>
      <c r="AT598">
        <v>70</v>
      </c>
      <c r="AU598">
        <v>10</v>
      </c>
      <c r="AV598">
        <v>1</v>
      </c>
      <c r="AW598">
        <v>1</v>
      </c>
      <c r="AZ598">
        <v>1</v>
      </c>
      <c r="BA598">
        <v>1</v>
      </c>
      <c r="BB598">
        <v>1</v>
      </c>
      <c r="BC598">
        <v>1</v>
      </c>
      <c r="BD598" t="s">
        <v>3</v>
      </c>
      <c r="BE598" t="s">
        <v>3</v>
      </c>
      <c r="BF598" t="s">
        <v>3</v>
      </c>
      <c r="BG598" t="s">
        <v>3</v>
      </c>
      <c r="BH598">
        <v>0</v>
      </c>
      <c r="BI598">
        <v>4</v>
      </c>
      <c r="BJ598" t="s">
        <v>359</v>
      </c>
      <c r="BM598">
        <v>0</v>
      </c>
      <c r="BN598">
        <v>0</v>
      </c>
      <c r="BO598" t="s">
        <v>3</v>
      </c>
      <c r="BP598">
        <v>0</v>
      </c>
      <c r="BQ598">
        <v>1</v>
      </c>
      <c r="BR598">
        <v>0</v>
      </c>
      <c r="BS598">
        <v>1</v>
      </c>
      <c r="BT598">
        <v>1</v>
      </c>
      <c r="BU598">
        <v>1</v>
      </c>
      <c r="BV598">
        <v>1</v>
      </c>
      <c r="BW598">
        <v>1</v>
      </c>
      <c r="BX598">
        <v>1</v>
      </c>
      <c r="BY598" t="s">
        <v>3</v>
      </c>
      <c r="BZ598">
        <v>70</v>
      </c>
      <c r="CA598">
        <v>10</v>
      </c>
      <c r="CB598" t="s">
        <v>3</v>
      </c>
      <c r="CE598">
        <v>0</v>
      </c>
      <c r="CF598">
        <v>0</v>
      </c>
      <c r="CG598">
        <v>0</v>
      </c>
      <c r="CM598">
        <v>0</v>
      </c>
      <c r="CN598" t="s">
        <v>3</v>
      </c>
      <c r="CO598">
        <v>0</v>
      </c>
      <c r="CP598">
        <f t="shared" si="327"/>
        <v>467.22</v>
      </c>
      <c r="CQ598">
        <f t="shared" si="328"/>
        <v>61.08</v>
      </c>
      <c r="CR598">
        <f>((((ET598)*BB598-(EU598)*BS598)+AE598*BS598)*AV598)</f>
        <v>0</v>
      </c>
      <c r="CS598">
        <f t="shared" si="329"/>
        <v>0</v>
      </c>
      <c r="CT598">
        <f t="shared" si="330"/>
        <v>172.53</v>
      </c>
      <c r="CU598">
        <f t="shared" si="331"/>
        <v>0</v>
      </c>
      <c r="CV598">
        <f t="shared" si="332"/>
        <v>0.26</v>
      </c>
      <c r="CW598">
        <f t="shared" si="333"/>
        <v>0</v>
      </c>
      <c r="CX598">
        <f t="shared" si="334"/>
        <v>0</v>
      </c>
      <c r="CY598">
        <f t="shared" si="335"/>
        <v>241.542</v>
      </c>
      <c r="CZ598">
        <f t="shared" si="336"/>
        <v>34.506</v>
      </c>
      <c r="DC598" t="s">
        <v>3</v>
      </c>
      <c r="DD598" t="s">
        <v>3</v>
      </c>
      <c r="DE598" t="s">
        <v>3</v>
      </c>
      <c r="DF598" t="s">
        <v>3</v>
      </c>
      <c r="DG598" t="s">
        <v>3</v>
      </c>
      <c r="DH598" t="s">
        <v>3</v>
      </c>
      <c r="DI598" t="s">
        <v>3</v>
      </c>
      <c r="DJ598" t="s">
        <v>3</v>
      </c>
      <c r="DK598" t="s">
        <v>3</v>
      </c>
      <c r="DL598" t="s">
        <v>3</v>
      </c>
      <c r="DM598" t="s">
        <v>3</v>
      </c>
      <c r="DN598">
        <v>0</v>
      </c>
      <c r="DO598">
        <v>0</v>
      </c>
      <c r="DP598">
        <v>1</v>
      </c>
      <c r="DQ598">
        <v>1</v>
      </c>
      <c r="DU598">
        <v>16987630</v>
      </c>
      <c r="DV598" t="s">
        <v>35</v>
      </c>
      <c r="DW598" t="s">
        <v>35</v>
      </c>
      <c r="DX598">
        <v>1</v>
      </c>
      <c r="DZ598" t="s">
        <v>3</v>
      </c>
      <c r="EA598" t="s">
        <v>3</v>
      </c>
      <c r="EB598" t="s">
        <v>3</v>
      </c>
      <c r="EC598" t="s">
        <v>3</v>
      </c>
      <c r="EE598">
        <v>1441815344</v>
      </c>
      <c r="EF598">
        <v>1</v>
      </c>
      <c r="EG598" t="s">
        <v>20</v>
      </c>
      <c r="EH598">
        <v>0</v>
      </c>
      <c r="EI598" t="s">
        <v>3</v>
      </c>
      <c r="EJ598">
        <v>4</v>
      </c>
      <c r="EK598">
        <v>0</v>
      </c>
      <c r="EL598" t="s">
        <v>21</v>
      </c>
      <c r="EM598" t="s">
        <v>22</v>
      </c>
      <c r="EO598" t="s">
        <v>3</v>
      </c>
      <c r="EQ598">
        <v>0</v>
      </c>
      <c r="ER598">
        <v>233.61</v>
      </c>
      <c r="ES598">
        <v>61.08</v>
      </c>
      <c r="ET598">
        <v>0</v>
      </c>
      <c r="EU598">
        <v>0</v>
      </c>
      <c r="EV598">
        <v>172.53</v>
      </c>
      <c r="EW598">
        <v>0.26</v>
      </c>
      <c r="EX598">
        <v>0</v>
      </c>
      <c r="EY598">
        <v>0</v>
      </c>
      <c r="FQ598">
        <v>0</v>
      </c>
      <c r="FR598">
        <f t="shared" si="337"/>
        <v>0</v>
      </c>
      <c r="FS598">
        <v>0</v>
      </c>
      <c r="FX598">
        <v>70</v>
      </c>
      <c r="FY598">
        <v>10</v>
      </c>
      <c r="GA598" t="s">
        <v>3</v>
      </c>
      <c r="GD598">
        <v>0</v>
      </c>
      <c r="GF598">
        <v>631512210</v>
      </c>
      <c r="GG598">
        <v>2</v>
      </c>
      <c r="GH598">
        <v>1</v>
      </c>
      <c r="GI598">
        <v>-2</v>
      </c>
      <c r="GJ598">
        <v>0</v>
      </c>
      <c r="GK598">
        <f>ROUND(R598*(R12)/100,2)</f>
        <v>0</v>
      </c>
      <c r="GL598">
        <f t="shared" si="338"/>
        <v>0</v>
      </c>
      <c r="GM598">
        <f t="shared" si="339"/>
        <v>743.27</v>
      </c>
      <c r="GN598">
        <f t="shared" si="340"/>
        <v>0</v>
      </c>
      <c r="GO598">
        <f t="shared" si="341"/>
        <v>0</v>
      </c>
      <c r="GP598">
        <f t="shared" si="342"/>
        <v>743.27</v>
      </c>
      <c r="GR598">
        <v>0</v>
      </c>
      <c r="GS598">
        <v>3</v>
      </c>
      <c r="GT598">
        <v>0</v>
      </c>
      <c r="GU598" t="s">
        <v>3</v>
      </c>
      <c r="GV598">
        <f t="shared" si="343"/>
        <v>0</v>
      </c>
      <c r="GW598">
        <v>1</v>
      </c>
      <c r="GX598">
        <f t="shared" si="344"/>
        <v>0</v>
      </c>
      <c r="HA598">
        <v>0</v>
      </c>
      <c r="HB598">
        <v>0</v>
      </c>
      <c r="HC598">
        <f t="shared" si="345"/>
        <v>0</v>
      </c>
      <c r="HE598" t="s">
        <v>3</v>
      </c>
      <c r="HF598" t="s">
        <v>3</v>
      </c>
      <c r="HM598" t="s">
        <v>3</v>
      </c>
      <c r="HN598" t="s">
        <v>3</v>
      </c>
      <c r="HO598" t="s">
        <v>3</v>
      </c>
      <c r="HP598" t="s">
        <v>3</v>
      </c>
      <c r="HQ598" t="s">
        <v>3</v>
      </c>
      <c r="IK598">
        <v>0</v>
      </c>
    </row>
    <row r="599" spans="1:245" x14ac:dyDescent="0.2">
      <c r="A599">
        <v>17</v>
      </c>
      <c r="B599">
        <v>1</v>
      </c>
      <c r="D599">
        <f>ROW(EtalonRes!A212)</f>
        <v>212</v>
      </c>
      <c r="E599" t="s">
        <v>3</v>
      </c>
      <c r="F599" t="s">
        <v>360</v>
      </c>
      <c r="G599" t="s">
        <v>361</v>
      </c>
      <c r="H599" t="s">
        <v>35</v>
      </c>
      <c r="I599">
        <v>2</v>
      </c>
      <c r="J599">
        <v>0</v>
      </c>
      <c r="K599">
        <v>2</v>
      </c>
      <c r="O599">
        <f t="shared" si="311"/>
        <v>148.38</v>
      </c>
      <c r="P599">
        <f t="shared" si="312"/>
        <v>0.18</v>
      </c>
      <c r="Q599">
        <f t="shared" si="313"/>
        <v>0</v>
      </c>
      <c r="R599">
        <f t="shared" si="314"/>
        <v>0</v>
      </c>
      <c r="S599">
        <f t="shared" si="315"/>
        <v>148.19999999999999</v>
      </c>
      <c r="T599">
        <f t="shared" si="316"/>
        <v>0</v>
      </c>
      <c r="U599">
        <f t="shared" si="317"/>
        <v>0.24</v>
      </c>
      <c r="V599">
        <f t="shared" si="318"/>
        <v>0</v>
      </c>
      <c r="W599">
        <f t="shared" si="319"/>
        <v>0</v>
      </c>
      <c r="X599">
        <f t="shared" si="320"/>
        <v>103.74</v>
      </c>
      <c r="Y599">
        <f t="shared" si="321"/>
        <v>14.82</v>
      </c>
      <c r="AA599">
        <v>-1</v>
      </c>
      <c r="AB599">
        <f t="shared" si="322"/>
        <v>74.19</v>
      </c>
      <c r="AC599">
        <f>ROUND(((ES599*3)),6)</f>
        <v>0.09</v>
      </c>
      <c r="AD599">
        <f>ROUND(((((ET599*3))-((EU599*3)))+AE599),6)</f>
        <v>0</v>
      </c>
      <c r="AE599">
        <f>ROUND(((EU599*3)),6)</f>
        <v>0</v>
      </c>
      <c r="AF599">
        <f>ROUND(((EV599*3)),6)</f>
        <v>74.099999999999994</v>
      </c>
      <c r="AG599">
        <f t="shared" si="324"/>
        <v>0</v>
      </c>
      <c r="AH599">
        <f>((EW599*3))</f>
        <v>0.12</v>
      </c>
      <c r="AI599">
        <f>((EX599*3))</f>
        <v>0</v>
      </c>
      <c r="AJ599">
        <f t="shared" si="326"/>
        <v>0</v>
      </c>
      <c r="AK599">
        <v>24.73</v>
      </c>
      <c r="AL599">
        <v>0.03</v>
      </c>
      <c r="AM599">
        <v>0</v>
      </c>
      <c r="AN599">
        <v>0</v>
      </c>
      <c r="AO599">
        <v>24.7</v>
      </c>
      <c r="AP599">
        <v>0</v>
      </c>
      <c r="AQ599">
        <v>0.04</v>
      </c>
      <c r="AR599">
        <v>0</v>
      </c>
      <c r="AS599">
        <v>0</v>
      </c>
      <c r="AT599">
        <v>70</v>
      </c>
      <c r="AU599">
        <v>10</v>
      </c>
      <c r="AV599">
        <v>1</v>
      </c>
      <c r="AW599">
        <v>1</v>
      </c>
      <c r="AZ599">
        <v>1</v>
      </c>
      <c r="BA599">
        <v>1</v>
      </c>
      <c r="BB599">
        <v>1</v>
      </c>
      <c r="BC599">
        <v>1</v>
      </c>
      <c r="BD599" t="s">
        <v>3</v>
      </c>
      <c r="BE599" t="s">
        <v>3</v>
      </c>
      <c r="BF599" t="s">
        <v>3</v>
      </c>
      <c r="BG599" t="s">
        <v>3</v>
      </c>
      <c r="BH599">
        <v>0</v>
      </c>
      <c r="BI599">
        <v>4</v>
      </c>
      <c r="BJ599" t="s">
        <v>362</v>
      </c>
      <c r="BM599">
        <v>0</v>
      </c>
      <c r="BN599">
        <v>0</v>
      </c>
      <c r="BO599" t="s">
        <v>3</v>
      </c>
      <c r="BP599">
        <v>0</v>
      </c>
      <c r="BQ599">
        <v>1</v>
      </c>
      <c r="BR599">
        <v>0</v>
      </c>
      <c r="BS599">
        <v>1</v>
      </c>
      <c r="BT599">
        <v>1</v>
      </c>
      <c r="BU599">
        <v>1</v>
      </c>
      <c r="BV599">
        <v>1</v>
      </c>
      <c r="BW599">
        <v>1</v>
      </c>
      <c r="BX599">
        <v>1</v>
      </c>
      <c r="BY599" t="s">
        <v>3</v>
      </c>
      <c r="BZ599">
        <v>70</v>
      </c>
      <c r="CA599">
        <v>10</v>
      </c>
      <c r="CB599" t="s">
        <v>3</v>
      </c>
      <c r="CE599">
        <v>0</v>
      </c>
      <c r="CF599">
        <v>0</v>
      </c>
      <c r="CG599">
        <v>0</v>
      </c>
      <c r="CM599">
        <v>0</v>
      </c>
      <c r="CN599" t="s">
        <v>3</v>
      </c>
      <c r="CO599">
        <v>0</v>
      </c>
      <c r="CP599">
        <f t="shared" si="327"/>
        <v>148.38</v>
      </c>
      <c r="CQ599">
        <f t="shared" si="328"/>
        <v>0.09</v>
      </c>
      <c r="CR599">
        <f>(((((ET599*3))*BB599-((EU599*3))*BS599)+AE599*BS599)*AV599)</f>
        <v>0</v>
      </c>
      <c r="CS599">
        <f t="shared" si="329"/>
        <v>0</v>
      </c>
      <c r="CT599">
        <f t="shared" si="330"/>
        <v>74.099999999999994</v>
      </c>
      <c r="CU599">
        <f t="shared" si="331"/>
        <v>0</v>
      </c>
      <c r="CV599">
        <f t="shared" si="332"/>
        <v>0.12</v>
      </c>
      <c r="CW599">
        <f t="shared" si="333"/>
        <v>0</v>
      </c>
      <c r="CX599">
        <f t="shared" si="334"/>
        <v>0</v>
      </c>
      <c r="CY599">
        <f t="shared" si="335"/>
        <v>103.74</v>
      </c>
      <c r="CZ599">
        <f t="shared" si="336"/>
        <v>14.82</v>
      </c>
      <c r="DC599" t="s">
        <v>3</v>
      </c>
      <c r="DD599" t="s">
        <v>192</v>
      </c>
      <c r="DE599" t="s">
        <v>192</v>
      </c>
      <c r="DF599" t="s">
        <v>192</v>
      </c>
      <c r="DG599" t="s">
        <v>192</v>
      </c>
      <c r="DH599" t="s">
        <v>3</v>
      </c>
      <c r="DI599" t="s">
        <v>192</v>
      </c>
      <c r="DJ599" t="s">
        <v>192</v>
      </c>
      <c r="DK599" t="s">
        <v>3</v>
      </c>
      <c r="DL599" t="s">
        <v>3</v>
      </c>
      <c r="DM599" t="s">
        <v>3</v>
      </c>
      <c r="DN599">
        <v>0</v>
      </c>
      <c r="DO599">
        <v>0</v>
      </c>
      <c r="DP599">
        <v>1</v>
      </c>
      <c r="DQ599">
        <v>1</v>
      </c>
      <c r="DU599">
        <v>16987630</v>
      </c>
      <c r="DV599" t="s">
        <v>35</v>
      </c>
      <c r="DW599" t="s">
        <v>35</v>
      </c>
      <c r="DX599">
        <v>1</v>
      </c>
      <c r="DZ599" t="s">
        <v>3</v>
      </c>
      <c r="EA599" t="s">
        <v>3</v>
      </c>
      <c r="EB599" t="s">
        <v>3</v>
      </c>
      <c r="EC599" t="s">
        <v>3</v>
      </c>
      <c r="EE599">
        <v>1441815344</v>
      </c>
      <c r="EF599">
        <v>1</v>
      </c>
      <c r="EG599" t="s">
        <v>20</v>
      </c>
      <c r="EH599">
        <v>0</v>
      </c>
      <c r="EI599" t="s">
        <v>3</v>
      </c>
      <c r="EJ599">
        <v>4</v>
      </c>
      <c r="EK599">
        <v>0</v>
      </c>
      <c r="EL599" t="s">
        <v>21</v>
      </c>
      <c r="EM599" t="s">
        <v>22</v>
      </c>
      <c r="EO599" t="s">
        <v>3</v>
      </c>
      <c r="EQ599">
        <v>1836032</v>
      </c>
      <c r="ER599">
        <v>24.73</v>
      </c>
      <c r="ES599">
        <v>0.03</v>
      </c>
      <c r="ET599">
        <v>0</v>
      </c>
      <c r="EU599">
        <v>0</v>
      </c>
      <c r="EV599">
        <v>24.7</v>
      </c>
      <c r="EW599">
        <v>0.04</v>
      </c>
      <c r="EX599">
        <v>0</v>
      </c>
      <c r="EY599">
        <v>0</v>
      </c>
      <c r="FQ599">
        <v>0</v>
      </c>
      <c r="FR599">
        <f t="shared" si="337"/>
        <v>0</v>
      </c>
      <c r="FS599">
        <v>0</v>
      </c>
      <c r="FX599">
        <v>70</v>
      </c>
      <c r="FY599">
        <v>10</v>
      </c>
      <c r="GA599" t="s">
        <v>3</v>
      </c>
      <c r="GD599">
        <v>0</v>
      </c>
      <c r="GF599">
        <v>1471852556</v>
      </c>
      <c r="GG599">
        <v>2</v>
      </c>
      <c r="GH599">
        <v>1</v>
      </c>
      <c r="GI599">
        <v>-2</v>
      </c>
      <c r="GJ599">
        <v>0</v>
      </c>
      <c r="GK599">
        <f>ROUND(R599*(R12)/100,2)</f>
        <v>0</v>
      </c>
      <c r="GL599">
        <f t="shared" si="338"/>
        <v>0</v>
      </c>
      <c r="GM599">
        <f t="shared" si="339"/>
        <v>266.94</v>
      </c>
      <c r="GN599">
        <f t="shared" si="340"/>
        <v>0</v>
      </c>
      <c r="GO599">
        <f t="shared" si="341"/>
        <v>0</v>
      </c>
      <c r="GP599">
        <f t="shared" si="342"/>
        <v>266.94</v>
      </c>
      <c r="GR599">
        <v>0</v>
      </c>
      <c r="GS599">
        <v>3</v>
      </c>
      <c r="GT599">
        <v>0</v>
      </c>
      <c r="GU599" t="s">
        <v>3</v>
      </c>
      <c r="GV599">
        <f t="shared" si="343"/>
        <v>0</v>
      </c>
      <c r="GW599">
        <v>1</v>
      </c>
      <c r="GX599">
        <f t="shared" si="344"/>
        <v>0</v>
      </c>
      <c r="HA599">
        <v>0</v>
      </c>
      <c r="HB599">
        <v>0</v>
      </c>
      <c r="HC599">
        <f t="shared" si="345"/>
        <v>0</v>
      </c>
      <c r="HE599" t="s">
        <v>3</v>
      </c>
      <c r="HF599" t="s">
        <v>3</v>
      </c>
      <c r="HM599" t="s">
        <v>3</v>
      </c>
      <c r="HN599" t="s">
        <v>3</v>
      </c>
      <c r="HO599" t="s">
        <v>3</v>
      </c>
      <c r="HP599" t="s">
        <v>3</v>
      </c>
      <c r="HQ599" t="s">
        <v>3</v>
      </c>
      <c r="IK599">
        <v>0</v>
      </c>
    </row>
    <row r="600" spans="1:245" x14ac:dyDescent="0.2">
      <c r="A600">
        <v>17</v>
      </c>
      <c r="B600">
        <v>1</v>
      </c>
      <c r="D600">
        <f>ROW(EtalonRes!A217)</f>
        <v>217</v>
      </c>
      <c r="E600" t="s">
        <v>363</v>
      </c>
      <c r="F600" t="s">
        <v>364</v>
      </c>
      <c r="G600" t="s">
        <v>365</v>
      </c>
      <c r="H600" t="s">
        <v>35</v>
      </c>
      <c r="I600">
        <v>2</v>
      </c>
      <c r="J600">
        <v>0</v>
      </c>
      <c r="K600">
        <v>2</v>
      </c>
      <c r="O600">
        <f t="shared" si="311"/>
        <v>1677.28</v>
      </c>
      <c r="P600">
        <f t="shared" si="312"/>
        <v>2.02</v>
      </c>
      <c r="Q600">
        <f t="shared" si="313"/>
        <v>312.72000000000003</v>
      </c>
      <c r="R600">
        <f t="shared" si="314"/>
        <v>198.28</v>
      </c>
      <c r="S600">
        <f t="shared" si="315"/>
        <v>1362.54</v>
      </c>
      <c r="T600">
        <f t="shared" si="316"/>
        <v>0</v>
      </c>
      <c r="U600">
        <f t="shared" si="317"/>
        <v>1.92</v>
      </c>
      <c r="V600">
        <f t="shared" si="318"/>
        <v>0</v>
      </c>
      <c r="W600">
        <f t="shared" si="319"/>
        <v>0</v>
      </c>
      <c r="X600">
        <f t="shared" si="320"/>
        <v>953.78</v>
      </c>
      <c r="Y600">
        <f t="shared" si="321"/>
        <v>136.25</v>
      </c>
      <c r="AA600">
        <v>1472364219</v>
      </c>
      <c r="AB600">
        <f t="shared" si="322"/>
        <v>838.64</v>
      </c>
      <c r="AC600">
        <f>ROUND((ES600),6)</f>
        <v>1.01</v>
      </c>
      <c r="AD600">
        <f>ROUND((((ET600)-(EU600))+AE600),6)</f>
        <v>156.36000000000001</v>
      </c>
      <c r="AE600">
        <f>ROUND((EU600),6)</f>
        <v>99.14</v>
      </c>
      <c r="AF600">
        <f>ROUND((EV600),6)</f>
        <v>681.27</v>
      </c>
      <c r="AG600">
        <f t="shared" si="324"/>
        <v>0</v>
      </c>
      <c r="AH600">
        <f>(EW600)</f>
        <v>0.96</v>
      </c>
      <c r="AI600">
        <f>(EX600)</f>
        <v>0</v>
      </c>
      <c r="AJ600">
        <f t="shared" si="326"/>
        <v>0</v>
      </c>
      <c r="AK600">
        <v>838.64</v>
      </c>
      <c r="AL600">
        <v>1.01</v>
      </c>
      <c r="AM600">
        <v>156.36000000000001</v>
      </c>
      <c r="AN600">
        <v>99.14</v>
      </c>
      <c r="AO600">
        <v>681.27</v>
      </c>
      <c r="AP600">
        <v>0</v>
      </c>
      <c r="AQ600">
        <v>0.96</v>
      </c>
      <c r="AR600">
        <v>0</v>
      </c>
      <c r="AS600">
        <v>0</v>
      </c>
      <c r="AT600">
        <v>70</v>
      </c>
      <c r="AU600">
        <v>10</v>
      </c>
      <c r="AV600">
        <v>1</v>
      </c>
      <c r="AW600">
        <v>1</v>
      </c>
      <c r="AZ600">
        <v>1</v>
      </c>
      <c r="BA600">
        <v>1</v>
      </c>
      <c r="BB600">
        <v>1</v>
      </c>
      <c r="BC600">
        <v>1</v>
      </c>
      <c r="BD600" t="s">
        <v>3</v>
      </c>
      <c r="BE600" t="s">
        <v>3</v>
      </c>
      <c r="BF600" t="s">
        <v>3</v>
      </c>
      <c r="BG600" t="s">
        <v>3</v>
      </c>
      <c r="BH600">
        <v>0</v>
      </c>
      <c r="BI600">
        <v>4</v>
      </c>
      <c r="BJ600" t="s">
        <v>366</v>
      </c>
      <c r="BM600">
        <v>0</v>
      </c>
      <c r="BN600">
        <v>0</v>
      </c>
      <c r="BO600" t="s">
        <v>3</v>
      </c>
      <c r="BP600">
        <v>0</v>
      </c>
      <c r="BQ600">
        <v>1</v>
      </c>
      <c r="BR600">
        <v>0</v>
      </c>
      <c r="BS600">
        <v>1</v>
      </c>
      <c r="BT600">
        <v>1</v>
      </c>
      <c r="BU600">
        <v>1</v>
      </c>
      <c r="BV600">
        <v>1</v>
      </c>
      <c r="BW600">
        <v>1</v>
      </c>
      <c r="BX600">
        <v>1</v>
      </c>
      <c r="BY600" t="s">
        <v>3</v>
      </c>
      <c r="BZ600">
        <v>70</v>
      </c>
      <c r="CA600">
        <v>10</v>
      </c>
      <c r="CB600" t="s">
        <v>3</v>
      </c>
      <c r="CE600">
        <v>0</v>
      </c>
      <c r="CF600">
        <v>0</v>
      </c>
      <c r="CG600">
        <v>0</v>
      </c>
      <c r="CM600">
        <v>0</v>
      </c>
      <c r="CN600" t="s">
        <v>3</v>
      </c>
      <c r="CO600">
        <v>0</v>
      </c>
      <c r="CP600">
        <f t="shared" si="327"/>
        <v>1677.28</v>
      </c>
      <c r="CQ600">
        <f t="shared" si="328"/>
        <v>1.01</v>
      </c>
      <c r="CR600">
        <f>((((ET600)*BB600-(EU600)*BS600)+AE600*BS600)*AV600)</f>
        <v>156.36000000000001</v>
      </c>
      <c r="CS600">
        <f t="shared" si="329"/>
        <v>99.14</v>
      </c>
      <c r="CT600">
        <f t="shared" si="330"/>
        <v>681.27</v>
      </c>
      <c r="CU600">
        <f t="shared" si="331"/>
        <v>0</v>
      </c>
      <c r="CV600">
        <f t="shared" si="332"/>
        <v>0.96</v>
      </c>
      <c r="CW600">
        <f t="shared" si="333"/>
        <v>0</v>
      </c>
      <c r="CX600">
        <f t="shared" si="334"/>
        <v>0</v>
      </c>
      <c r="CY600">
        <f t="shared" si="335"/>
        <v>953.77800000000002</v>
      </c>
      <c r="CZ600">
        <f t="shared" si="336"/>
        <v>136.25399999999999</v>
      </c>
      <c r="DC600" t="s">
        <v>3</v>
      </c>
      <c r="DD600" t="s">
        <v>3</v>
      </c>
      <c r="DE600" t="s">
        <v>3</v>
      </c>
      <c r="DF600" t="s">
        <v>3</v>
      </c>
      <c r="DG600" t="s">
        <v>3</v>
      </c>
      <c r="DH600" t="s">
        <v>3</v>
      </c>
      <c r="DI600" t="s">
        <v>3</v>
      </c>
      <c r="DJ600" t="s">
        <v>3</v>
      </c>
      <c r="DK600" t="s">
        <v>3</v>
      </c>
      <c r="DL600" t="s">
        <v>3</v>
      </c>
      <c r="DM600" t="s">
        <v>3</v>
      </c>
      <c r="DN600">
        <v>0</v>
      </c>
      <c r="DO600">
        <v>0</v>
      </c>
      <c r="DP600">
        <v>1</v>
      </c>
      <c r="DQ600">
        <v>1</v>
      </c>
      <c r="DU600">
        <v>16987630</v>
      </c>
      <c r="DV600" t="s">
        <v>35</v>
      </c>
      <c r="DW600" t="s">
        <v>35</v>
      </c>
      <c r="DX600">
        <v>1</v>
      </c>
      <c r="DZ600" t="s">
        <v>3</v>
      </c>
      <c r="EA600" t="s">
        <v>3</v>
      </c>
      <c r="EB600" t="s">
        <v>3</v>
      </c>
      <c r="EC600" t="s">
        <v>3</v>
      </c>
      <c r="EE600">
        <v>1441815344</v>
      </c>
      <c r="EF600">
        <v>1</v>
      </c>
      <c r="EG600" t="s">
        <v>20</v>
      </c>
      <c r="EH600">
        <v>0</v>
      </c>
      <c r="EI600" t="s">
        <v>3</v>
      </c>
      <c r="EJ600">
        <v>4</v>
      </c>
      <c r="EK600">
        <v>0</v>
      </c>
      <c r="EL600" t="s">
        <v>21</v>
      </c>
      <c r="EM600" t="s">
        <v>22</v>
      </c>
      <c r="EO600" t="s">
        <v>3</v>
      </c>
      <c r="EQ600">
        <v>0</v>
      </c>
      <c r="ER600">
        <v>838.64</v>
      </c>
      <c r="ES600">
        <v>1.01</v>
      </c>
      <c r="ET600">
        <v>156.36000000000001</v>
      </c>
      <c r="EU600">
        <v>99.14</v>
      </c>
      <c r="EV600">
        <v>681.27</v>
      </c>
      <c r="EW600">
        <v>0.96</v>
      </c>
      <c r="EX600">
        <v>0</v>
      </c>
      <c r="EY600">
        <v>0</v>
      </c>
      <c r="FQ600">
        <v>0</v>
      </c>
      <c r="FR600">
        <f t="shared" si="337"/>
        <v>0</v>
      </c>
      <c r="FS600">
        <v>0</v>
      </c>
      <c r="FX600">
        <v>70</v>
      </c>
      <c r="FY600">
        <v>10</v>
      </c>
      <c r="GA600" t="s">
        <v>3</v>
      </c>
      <c r="GD600">
        <v>0</v>
      </c>
      <c r="GF600">
        <v>1091648161</v>
      </c>
      <c r="GG600">
        <v>2</v>
      </c>
      <c r="GH600">
        <v>1</v>
      </c>
      <c r="GI600">
        <v>-2</v>
      </c>
      <c r="GJ600">
        <v>0</v>
      </c>
      <c r="GK600">
        <f>ROUND(R600*(R12)/100,2)</f>
        <v>214.14</v>
      </c>
      <c r="GL600">
        <f t="shared" si="338"/>
        <v>0</v>
      </c>
      <c r="GM600">
        <f t="shared" si="339"/>
        <v>2981.45</v>
      </c>
      <c r="GN600">
        <f t="shared" si="340"/>
        <v>0</v>
      </c>
      <c r="GO600">
        <f t="shared" si="341"/>
        <v>0</v>
      </c>
      <c r="GP600">
        <f t="shared" si="342"/>
        <v>2981.45</v>
      </c>
      <c r="GR600">
        <v>0</v>
      </c>
      <c r="GS600">
        <v>3</v>
      </c>
      <c r="GT600">
        <v>0</v>
      </c>
      <c r="GU600" t="s">
        <v>3</v>
      </c>
      <c r="GV600">
        <f t="shared" si="343"/>
        <v>0</v>
      </c>
      <c r="GW600">
        <v>1</v>
      </c>
      <c r="GX600">
        <f t="shared" si="344"/>
        <v>0</v>
      </c>
      <c r="HA600">
        <v>0</v>
      </c>
      <c r="HB600">
        <v>0</v>
      </c>
      <c r="HC600">
        <f t="shared" si="345"/>
        <v>0</v>
      </c>
      <c r="HE600" t="s">
        <v>3</v>
      </c>
      <c r="HF600" t="s">
        <v>3</v>
      </c>
      <c r="HM600" t="s">
        <v>3</v>
      </c>
      <c r="HN600" t="s">
        <v>3</v>
      </c>
      <c r="HO600" t="s">
        <v>3</v>
      </c>
      <c r="HP600" t="s">
        <v>3</v>
      </c>
      <c r="HQ600" t="s">
        <v>3</v>
      </c>
      <c r="IK600">
        <v>0</v>
      </c>
    </row>
    <row r="601" spans="1:245" x14ac:dyDescent="0.2">
      <c r="A601">
        <v>17</v>
      </c>
      <c r="B601">
        <v>1</v>
      </c>
      <c r="D601">
        <f>ROW(EtalonRes!A222)</f>
        <v>222</v>
      </c>
      <c r="E601" t="s">
        <v>3</v>
      </c>
      <c r="F601" t="s">
        <v>367</v>
      </c>
      <c r="G601" t="s">
        <v>368</v>
      </c>
      <c r="H601" t="s">
        <v>35</v>
      </c>
      <c r="I601">
        <v>2</v>
      </c>
      <c r="J601">
        <v>0</v>
      </c>
      <c r="K601">
        <v>2</v>
      </c>
      <c r="O601">
        <f t="shared" si="311"/>
        <v>1134.78</v>
      </c>
      <c r="P601">
        <f t="shared" si="312"/>
        <v>6.06</v>
      </c>
      <c r="Q601">
        <f t="shared" si="313"/>
        <v>234.54</v>
      </c>
      <c r="R601">
        <f t="shared" si="314"/>
        <v>148.74</v>
      </c>
      <c r="S601">
        <f t="shared" si="315"/>
        <v>894.18</v>
      </c>
      <c r="T601">
        <f t="shared" si="316"/>
        <v>0</v>
      </c>
      <c r="U601">
        <f t="shared" si="317"/>
        <v>1.26</v>
      </c>
      <c r="V601">
        <f t="shared" si="318"/>
        <v>0</v>
      </c>
      <c r="W601">
        <f t="shared" si="319"/>
        <v>0</v>
      </c>
      <c r="X601">
        <f t="shared" si="320"/>
        <v>625.92999999999995</v>
      </c>
      <c r="Y601">
        <f t="shared" si="321"/>
        <v>89.42</v>
      </c>
      <c r="AA601">
        <v>-1</v>
      </c>
      <c r="AB601">
        <f t="shared" si="322"/>
        <v>567.39</v>
      </c>
      <c r="AC601">
        <f>ROUND(((ES601*3)),6)</f>
        <v>3.03</v>
      </c>
      <c r="AD601">
        <f>ROUND(((((ET601*3))-((EU601*3)))+AE601),6)</f>
        <v>117.27</v>
      </c>
      <c r="AE601">
        <f>ROUND(((EU601*3)),6)</f>
        <v>74.37</v>
      </c>
      <c r="AF601">
        <f>ROUND(((EV601*3)),6)</f>
        <v>447.09</v>
      </c>
      <c r="AG601">
        <f t="shared" si="324"/>
        <v>0</v>
      </c>
      <c r="AH601">
        <f>((EW601*3))</f>
        <v>0.63</v>
      </c>
      <c r="AI601">
        <f>((EX601*3))</f>
        <v>0</v>
      </c>
      <c r="AJ601">
        <f t="shared" si="326"/>
        <v>0</v>
      </c>
      <c r="AK601">
        <v>189.13</v>
      </c>
      <c r="AL601">
        <v>1.01</v>
      </c>
      <c r="AM601">
        <v>39.090000000000003</v>
      </c>
      <c r="AN601">
        <v>24.79</v>
      </c>
      <c r="AO601">
        <v>149.03</v>
      </c>
      <c r="AP601">
        <v>0</v>
      </c>
      <c r="AQ601">
        <v>0.21</v>
      </c>
      <c r="AR601">
        <v>0</v>
      </c>
      <c r="AS601">
        <v>0</v>
      </c>
      <c r="AT601">
        <v>70</v>
      </c>
      <c r="AU601">
        <v>10</v>
      </c>
      <c r="AV601">
        <v>1</v>
      </c>
      <c r="AW601">
        <v>1</v>
      </c>
      <c r="AZ601">
        <v>1</v>
      </c>
      <c r="BA601">
        <v>1</v>
      </c>
      <c r="BB601">
        <v>1</v>
      </c>
      <c r="BC601">
        <v>1</v>
      </c>
      <c r="BD601" t="s">
        <v>3</v>
      </c>
      <c r="BE601" t="s">
        <v>3</v>
      </c>
      <c r="BF601" t="s">
        <v>3</v>
      </c>
      <c r="BG601" t="s">
        <v>3</v>
      </c>
      <c r="BH601">
        <v>0</v>
      </c>
      <c r="BI601">
        <v>4</v>
      </c>
      <c r="BJ601" t="s">
        <v>369</v>
      </c>
      <c r="BM601">
        <v>0</v>
      </c>
      <c r="BN601">
        <v>0</v>
      </c>
      <c r="BO601" t="s">
        <v>3</v>
      </c>
      <c r="BP601">
        <v>0</v>
      </c>
      <c r="BQ601">
        <v>1</v>
      </c>
      <c r="BR601">
        <v>0</v>
      </c>
      <c r="BS601">
        <v>1</v>
      </c>
      <c r="BT601">
        <v>1</v>
      </c>
      <c r="BU601">
        <v>1</v>
      </c>
      <c r="BV601">
        <v>1</v>
      </c>
      <c r="BW601">
        <v>1</v>
      </c>
      <c r="BX601">
        <v>1</v>
      </c>
      <c r="BY601" t="s">
        <v>3</v>
      </c>
      <c r="BZ601">
        <v>70</v>
      </c>
      <c r="CA601">
        <v>10</v>
      </c>
      <c r="CB601" t="s">
        <v>3</v>
      </c>
      <c r="CE601">
        <v>0</v>
      </c>
      <c r="CF601">
        <v>0</v>
      </c>
      <c r="CG601">
        <v>0</v>
      </c>
      <c r="CM601">
        <v>0</v>
      </c>
      <c r="CN601" t="s">
        <v>3</v>
      </c>
      <c r="CO601">
        <v>0</v>
      </c>
      <c r="CP601">
        <f t="shared" si="327"/>
        <v>1134.78</v>
      </c>
      <c r="CQ601">
        <f t="shared" si="328"/>
        <v>3.03</v>
      </c>
      <c r="CR601">
        <f>(((((ET601*3))*BB601-((EU601*3))*BS601)+AE601*BS601)*AV601)</f>
        <v>117.27000000000001</v>
      </c>
      <c r="CS601">
        <f t="shared" si="329"/>
        <v>74.37</v>
      </c>
      <c r="CT601">
        <f t="shared" si="330"/>
        <v>447.09</v>
      </c>
      <c r="CU601">
        <f t="shared" si="331"/>
        <v>0</v>
      </c>
      <c r="CV601">
        <f t="shared" si="332"/>
        <v>0.63</v>
      </c>
      <c r="CW601">
        <f t="shared" si="333"/>
        <v>0</v>
      </c>
      <c r="CX601">
        <f t="shared" si="334"/>
        <v>0</v>
      </c>
      <c r="CY601">
        <f t="shared" si="335"/>
        <v>625.92599999999993</v>
      </c>
      <c r="CZ601">
        <f t="shared" si="336"/>
        <v>89.417999999999992</v>
      </c>
      <c r="DC601" t="s">
        <v>3</v>
      </c>
      <c r="DD601" t="s">
        <v>192</v>
      </c>
      <c r="DE601" t="s">
        <v>192</v>
      </c>
      <c r="DF601" t="s">
        <v>192</v>
      </c>
      <c r="DG601" t="s">
        <v>192</v>
      </c>
      <c r="DH601" t="s">
        <v>3</v>
      </c>
      <c r="DI601" t="s">
        <v>192</v>
      </c>
      <c r="DJ601" t="s">
        <v>192</v>
      </c>
      <c r="DK601" t="s">
        <v>3</v>
      </c>
      <c r="DL601" t="s">
        <v>3</v>
      </c>
      <c r="DM601" t="s">
        <v>3</v>
      </c>
      <c r="DN601">
        <v>0</v>
      </c>
      <c r="DO601">
        <v>0</v>
      </c>
      <c r="DP601">
        <v>1</v>
      </c>
      <c r="DQ601">
        <v>1</v>
      </c>
      <c r="DU601">
        <v>16987630</v>
      </c>
      <c r="DV601" t="s">
        <v>35</v>
      </c>
      <c r="DW601" t="s">
        <v>35</v>
      </c>
      <c r="DX601">
        <v>1</v>
      </c>
      <c r="DZ601" t="s">
        <v>3</v>
      </c>
      <c r="EA601" t="s">
        <v>3</v>
      </c>
      <c r="EB601" t="s">
        <v>3</v>
      </c>
      <c r="EC601" t="s">
        <v>3</v>
      </c>
      <c r="EE601">
        <v>1441815344</v>
      </c>
      <c r="EF601">
        <v>1</v>
      </c>
      <c r="EG601" t="s">
        <v>20</v>
      </c>
      <c r="EH601">
        <v>0</v>
      </c>
      <c r="EI601" t="s">
        <v>3</v>
      </c>
      <c r="EJ601">
        <v>4</v>
      </c>
      <c r="EK601">
        <v>0</v>
      </c>
      <c r="EL601" t="s">
        <v>21</v>
      </c>
      <c r="EM601" t="s">
        <v>22</v>
      </c>
      <c r="EO601" t="s">
        <v>3</v>
      </c>
      <c r="EQ601">
        <v>1024</v>
      </c>
      <c r="ER601">
        <v>189.13</v>
      </c>
      <c r="ES601">
        <v>1.01</v>
      </c>
      <c r="ET601">
        <v>39.090000000000003</v>
      </c>
      <c r="EU601">
        <v>24.79</v>
      </c>
      <c r="EV601">
        <v>149.03</v>
      </c>
      <c r="EW601">
        <v>0.21</v>
      </c>
      <c r="EX601">
        <v>0</v>
      </c>
      <c r="EY601">
        <v>0</v>
      </c>
      <c r="FQ601">
        <v>0</v>
      </c>
      <c r="FR601">
        <f t="shared" si="337"/>
        <v>0</v>
      </c>
      <c r="FS601">
        <v>0</v>
      </c>
      <c r="FX601">
        <v>70</v>
      </c>
      <c r="FY601">
        <v>10</v>
      </c>
      <c r="GA601" t="s">
        <v>3</v>
      </c>
      <c r="GD601">
        <v>0</v>
      </c>
      <c r="GF601">
        <v>-276207644</v>
      </c>
      <c r="GG601">
        <v>2</v>
      </c>
      <c r="GH601">
        <v>1</v>
      </c>
      <c r="GI601">
        <v>-2</v>
      </c>
      <c r="GJ601">
        <v>0</v>
      </c>
      <c r="GK601">
        <f>ROUND(R601*(R12)/100,2)</f>
        <v>160.63999999999999</v>
      </c>
      <c r="GL601">
        <f t="shared" si="338"/>
        <v>0</v>
      </c>
      <c r="GM601">
        <f t="shared" si="339"/>
        <v>2010.77</v>
      </c>
      <c r="GN601">
        <f t="shared" si="340"/>
        <v>0</v>
      </c>
      <c r="GO601">
        <f t="shared" si="341"/>
        <v>0</v>
      </c>
      <c r="GP601">
        <f t="shared" si="342"/>
        <v>2010.77</v>
      </c>
      <c r="GR601">
        <v>0</v>
      </c>
      <c r="GS601">
        <v>3</v>
      </c>
      <c r="GT601">
        <v>0</v>
      </c>
      <c r="GU601" t="s">
        <v>3</v>
      </c>
      <c r="GV601">
        <f t="shared" si="343"/>
        <v>0</v>
      </c>
      <c r="GW601">
        <v>1</v>
      </c>
      <c r="GX601">
        <f t="shared" si="344"/>
        <v>0</v>
      </c>
      <c r="HA601">
        <v>0</v>
      </c>
      <c r="HB601">
        <v>0</v>
      </c>
      <c r="HC601">
        <f t="shared" si="345"/>
        <v>0</v>
      </c>
      <c r="HE601" t="s">
        <v>3</v>
      </c>
      <c r="HF601" t="s">
        <v>3</v>
      </c>
      <c r="HM601" t="s">
        <v>3</v>
      </c>
      <c r="HN601" t="s">
        <v>3</v>
      </c>
      <c r="HO601" t="s">
        <v>3</v>
      </c>
      <c r="HP601" t="s">
        <v>3</v>
      </c>
      <c r="HQ601" t="s">
        <v>3</v>
      </c>
      <c r="IK601">
        <v>0</v>
      </c>
    </row>
    <row r="602" spans="1:245" x14ac:dyDescent="0.2">
      <c r="A602">
        <v>17</v>
      </c>
      <c r="B602">
        <v>1</v>
      </c>
      <c r="D602">
        <f>ROW(EtalonRes!A223)</f>
        <v>223</v>
      </c>
      <c r="E602" t="s">
        <v>370</v>
      </c>
      <c r="F602" t="s">
        <v>254</v>
      </c>
      <c r="G602" t="s">
        <v>255</v>
      </c>
      <c r="H602" t="s">
        <v>132</v>
      </c>
      <c r="I602">
        <f>ROUND((100+20)*0.1/100,9)</f>
        <v>0.12</v>
      </c>
      <c r="J602">
        <v>0</v>
      </c>
      <c r="K602">
        <f>ROUND((100+20)*0.1/100,9)</f>
        <v>0.12</v>
      </c>
      <c r="O602">
        <f t="shared" si="311"/>
        <v>59.61</v>
      </c>
      <c r="P602">
        <f t="shared" si="312"/>
        <v>0</v>
      </c>
      <c r="Q602">
        <f t="shared" si="313"/>
        <v>0</v>
      </c>
      <c r="R602">
        <f t="shared" si="314"/>
        <v>0</v>
      </c>
      <c r="S602">
        <f t="shared" si="315"/>
        <v>59.61</v>
      </c>
      <c r="T602">
        <f t="shared" si="316"/>
        <v>0</v>
      </c>
      <c r="U602">
        <f t="shared" si="317"/>
        <v>8.3999999999999991E-2</v>
      </c>
      <c r="V602">
        <f t="shared" si="318"/>
        <v>0</v>
      </c>
      <c r="W602">
        <f t="shared" si="319"/>
        <v>0</v>
      </c>
      <c r="X602">
        <f t="shared" si="320"/>
        <v>41.73</v>
      </c>
      <c r="Y602">
        <f t="shared" si="321"/>
        <v>5.96</v>
      </c>
      <c r="AA602">
        <v>1472364219</v>
      </c>
      <c r="AB602">
        <f t="shared" si="322"/>
        <v>496.76</v>
      </c>
      <c r="AC602">
        <f>ROUND((ES602),6)</f>
        <v>0</v>
      </c>
      <c r="AD602">
        <f>ROUND((((ET602)-(EU602))+AE602),6)</f>
        <v>0</v>
      </c>
      <c r="AE602">
        <f>ROUND((EU602),6)</f>
        <v>0</v>
      </c>
      <c r="AF602">
        <f>ROUND((EV602),6)</f>
        <v>496.76</v>
      </c>
      <c r="AG602">
        <f t="shared" si="324"/>
        <v>0</v>
      </c>
      <c r="AH602">
        <f>(EW602)</f>
        <v>0.7</v>
      </c>
      <c r="AI602">
        <f>(EX602)</f>
        <v>0</v>
      </c>
      <c r="AJ602">
        <f t="shared" si="326"/>
        <v>0</v>
      </c>
      <c r="AK602">
        <v>496.76</v>
      </c>
      <c r="AL602">
        <v>0</v>
      </c>
      <c r="AM602">
        <v>0</v>
      </c>
      <c r="AN602">
        <v>0</v>
      </c>
      <c r="AO602">
        <v>496.76</v>
      </c>
      <c r="AP602">
        <v>0</v>
      </c>
      <c r="AQ602">
        <v>0.7</v>
      </c>
      <c r="AR602">
        <v>0</v>
      </c>
      <c r="AS602">
        <v>0</v>
      </c>
      <c r="AT602">
        <v>70</v>
      </c>
      <c r="AU602">
        <v>10</v>
      </c>
      <c r="AV602">
        <v>1</v>
      </c>
      <c r="AW602">
        <v>1</v>
      </c>
      <c r="AZ602">
        <v>1</v>
      </c>
      <c r="BA602">
        <v>1</v>
      </c>
      <c r="BB602">
        <v>1</v>
      </c>
      <c r="BC602">
        <v>1</v>
      </c>
      <c r="BD602" t="s">
        <v>3</v>
      </c>
      <c r="BE602" t="s">
        <v>3</v>
      </c>
      <c r="BF602" t="s">
        <v>3</v>
      </c>
      <c r="BG602" t="s">
        <v>3</v>
      </c>
      <c r="BH602">
        <v>0</v>
      </c>
      <c r="BI602">
        <v>4</v>
      </c>
      <c r="BJ602" t="s">
        <v>256</v>
      </c>
      <c r="BM602">
        <v>0</v>
      </c>
      <c r="BN602">
        <v>0</v>
      </c>
      <c r="BO602" t="s">
        <v>3</v>
      </c>
      <c r="BP602">
        <v>0</v>
      </c>
      <c r="BQ602">
        <v>1</v>
      </c>
      <c r="BR602">
        <v>0</v>
      </c>
      <c r="BS602">
        <v>1</v>
      </c>
      <c r="BT602">
        <v>1</v>
      </c>
      <c r="BU602">
        <v>1</v>
      </c>
      <c r="BV602">
        <v>1</v>
      </c>
      <c r="BW602">
        <v>1</v>
      </c>
      <c r="BX602">
        <v>1</v>
      </c>
      <c r="BY602" t="s">
        <v>3</v>
      </c>
      <c r="BZ602">
        <v>70</v>
      </c>
      <c r="CA602">
        <v>10</v>
      </c>
      <c r="CB602" t="s">
        <v>3</v>
      </c>
      <c r="CE602">
        <v>0</v>
      </c>
      <c r="CF602">
        <v>0</v>
      </c>
      <c r="CG602">
        <v>0</v>
      </c>
      <c r="CM602">
        <v>0</v>
      </c>
      <c r="CN602" t="s">
        <v>3</v>
      </c>
      <c r="CO602">
        <v>0</v>
      </c>
      <c r="CP602">
        <f t="shared" si="327"/>
        <v>59.61</v>
      </c>
      <c r="CQ602">
        <f t="shared" si="328"/>
        <v>0</v>
      </c>
      <c r="CR602">
        <f>((((ET602)*BB602-(EU602)*BS602)+AE602*BS602)*AV602)</f>
        <v>0</v>
      </c>
      <c r="CS602">
        <f t="shared" si="329"/>
        <v>0</v>
      </c>
      <c r="CT602">
        <f t="shared" si="330"/>
        <v>496.76</v>
      </c>
      <c r="CU602">
        <f t="shared" si="331"/>
        <v>0</v>
      </c>
      <c r="CV602">
        <f t="shared" si="332"/>
        <v>0.7</v>
      </c>
      <c r="CW602">
        <f t="shared" si="333"/>
        <v>0</v>
      </c>
      <c r="CX602">
        <f t="shared" si="334"/>
        <v>0</v>
      </c>
      <c r="CY602">
        <f t="shared" si="335"/>
        <v>41.726999999999997</v>
      </c>
      <c r="CZ602">
        <f t="shared" si="336"/>
        <v>5.9610000000000003</v>
      </c>
      <c r="DC602" t="s">
        <v>3</v>
      </c>
      <c r="DD602" t="s">
        <v>3</v>
      </c>
      <c r="DE602" t="s">
        <v>3</v>
      </c>
      <c r="DF602" t="s">
        <v>3</v>
      </c>
      <c r="DG602" t="s">
        <v>3</v>
      </c>
      <c r="DH602" t="s">
        <v>3</v>
      </c>
      <c r="DI602" t="s">
        <v>3</v>
      </c>
      <c r="DJ602" t="s">
        <v>3</v>
      </c>
      <c r="DK602" t="s">
        <v>3</v>
      </c>
      <c r="DL602" t="s">
        <v>3</v>
      </c>
      <c r="DM602" t="s">
        <v>3</v>
      </c>
      <c r="DN602">
        <v>0</v>
      </c>
      <c r="DO602">
        <v>0</v>
      </c>
      <c r="DP602">
        <v>1</v>
      </c>
      <c r="DQ602">
        <v>1</v>
      </c>
      <c r="DU602">
        <v>1003</v>
      </c>
      <c r="DV602" t="s">
        <v>132</v>
      </c>
      <c r="DW602" t="s">
        <v>132</v>
      </c>
      <c r="DX602">
        <v>100</v>
      </c>
      <c r="DZ602" t="s">
        <v>3</v>
      </c>
      <c r="EA602" t="s">
        <v>3</v>
      </c>
      <c r="EB602" t="s">
        <v>3</v>
      </c>
      <c r="EC602" t="s">
        <v>3</v>
      </c>
      <c r="EE602">
        <v>1441815344</v>
      </c>
      <c r="EF602">
        <v>1</v>
      </c>
      <c r="EG602" t="s">
        <v>20</v>
      </c>
      <c r="EH602">
        <v>0</v>
      </c>
      <c r="EI602" t="s">
        <v>3</v>
      </c>
      <c r="EJ602">
        <v>4</v>
      </c>
      <c r="EK602">
        <v>0</v>
      </c>
      <c r="EL602" t="s">
        <v>21</v>
      </c>
      <c r="EM602" t="s">
        <v>22</v>
      </c>
      <c r="EO602" t="s">
        <v>3</v>
      </c>
      <c r="EQ602">
        <v>0</v>
      </c>
      <c r="ER602">
        <v>496.76</v>
      </c>
      <c r="ES602">
        <v>0</v>
      </c>
      <c r="ET602">
        <v>0</v>
      </c>
      <c r="EU602">
        <v>0</v>
      </c>
      <c r="EV602">
        <v>496.76</v>
      </c>
      <c r="EW602">
        <v>0.7</v>
      </c>
      <c r="EX602">
        <v>0</v>
      </c>
      <c r="EY602">
        <v>0</v>
      </c>
      <c r="FQ602">
        <v>0</v>
      </c>
      <c r="FR602">
        <f t="shared" si="337"/>
        <v>0</v>
      </c>
      <c r="FS602">
        <v>0</v>
      </c>
      <c r="FX602">
        <v>70</v>
      </c>
      <c r="FY602">
        <v>10</v>
      </c>
      <c r="GA602" t="s">
        <v>3</v>
      </c>
      <c r="GD602">
        <v>0</v>
      </c>
      <c r="GF602">
        <v>-1307125436</v>
      </c>
      <c r="GG602">
        <v>2</v>
      </c>
      <c r="GH602">
        <v>1</v>
      </c>
      <c r="GI602">
        <v>-2</v>
      </c>
      <c r="GJ602">
        <v>0</v>
      </c>
      <c r="GK602">
        <f>ROUND(R602*(R12)/100,2)</f>
        <v>0</v>
      </c>
      <c r="GL602">
        <f t="shared" si="338"/>
        <v>0</v>
      </c>
      <c r="GM602">
        <f t="shared" si="339"/>
        <v>107.3</v>
      </c>
      <c r="GN602">
        <f t="shared" si="340"/>
        <v>0</v>
      </c>
      <c r="GO602">
        <f t="shared" si="341"/>
        <v>0</v>
      </c>
      <c r="GP602">
        <f t="shared" si="342"/>
        <v>107.3</v>
      </c>
      <c r="GR602">
        <v>0</v>
      </c>
      <c r="GS602">
        <v>3</v>
      </c>
      <c r="GT602">
        <v>0</v>
      </c>
      <c r="GU602" t="s">
        <v>3</v>
      </c>
      <c r="GV602">
        <f t="shared" si="343"/>
        <v>0</v>
      </c>
      <c r="GW602">
        <v>1</v>
      </c>
      <c r="GX602">
        <f t="shared" si="344"/>
        <v>0</v>
      </c>
      <c r="HA602">
        <v>0</v>
      </c>
      <c r="HB602">
        <v>0</v>
      </c>
      <c r="HC602">
        <f t="shared" si="345"/>
        <v>0</v>
      </c>
      <c r="HE602" t="s">
        <v>3</v>
      </c>
      <c r="HF602" t="s">
        <v>3</v>
      </c>
      <c r="HM602" t="s">
        <v>3</v>
      </c>
      <c r="HN602" t="s">
        <v>3</v>
      </c>
      <c r="HO602" t="s">
        <v>3</v>
      </c>
      <c r="HP602" t="s">
        <v>3</v>
      </c>
      <c r="HQ602" t="s">
        <v>3</v>
      </c>
      <c r="IK602">
        <v>0</v>
      </c>
    </row>
    <row r="604" spans="1:245" x14ac:dyDescent="0.2">
      <c r="A604" s="2">
        <v>51</v>
      </c>
      <c r="B604" s="2">
        <f>B583</f>
        <v>1</v>
      </c>
      <c r="C604" s="2">
        <f>A583</f>
        <v>5</v>
      </c>
      <c r="D604" s="2">
        <f>ROW(A583)</f>
        <v>583</v>
      </c>
      <c r="E604" s="2"/>
      <c r="F604" s="2" t="str">
        <f>IF(F583&lt;&gt;"",F583,"")</f>
        <v>Новый подраздел</v>
      </c>
      <c r="G604" s="2" t="str">
        <f>IF(G583&lt;&gt;"",G583,"")</f>
        <v>Система охранной сигнализации</v>
      </c>
      <c r="H604" s="2">
        <v>0</v>
      </c>
      <c r="I604" s="2"/>
      <c r="J604" s="2"/>
      <c r="K604" s="2"/>
      <c r="L604" s="2"/>
      <c r="M604" s="2"/>
      <c r="N604" s="2"/>
      <c r="O604" s="2">
        <f t="shared" ref="O604:T604" si="348">ROUND(AB604,2)</f>
        <v>37477.230000000003</v>
      </c>
      <c r="P604" s="2">
        <f t="shared" si="348"/>
        <v>915.6</v>
      </c>
      <c r="Q604" s="2">
        <f t="shared" si="348"/>
        <v>4716.8599999999997</v>
      </c>
      <c r="R604" s="2">
        <f t="shared" si="348"/>
        <v>2990.76</v>
      </c>
      <c r="S604" s="2">
        <f t="shared" si="348"/>
        <v>31844.77</v>
      </c>
      <c r="T604" s="2">
        <f t="shared" si="348"/>
        <v>0</v>
      </c>
      <c r="U604" s="2">
        <f>AH604</f>
        <v>44.600000000000016</v>
      </c>
      <c r="V604" s="2">
        <f>AI604</f>
        <v>0</v>
      </c>
      <c r="W604" s="2">
        <f>ROUND(AJ604,2)</f>
        <v>0</v>
      </c>
      <c r="X604" s="2">
        <f>ROUND(AK604,2)</f>
        <v>22291.35</v>
      </c>
      <c r="Y604" s="2">
        <f>ROUND(AL604,2)</f>
        <v>3184.49</v>
      </c>
      <c r="Z604" s="2"/>
      <c r="AA604" s="2"/>
      <c r="AB604" s="2">
        <f>ROUND(SUMIF(AA587:AA602,"=1472364219",O587:O602),2)</f>
        <v>37477.230000000003</v>
      </c>
      <c r="AC604" s="2">
        <f>ROUND(SUMIF(AA587:AA602,"=1472364219",P587:P602),2)</f>
        <v>915.6</v>
      </c>
      <c r="AD604" s="2">
        <f>ROUND(SUMIF(AA587:AA602,"=1472364219",Q587:Q602),2)</f>
        <v>4716.8599999999997</v>
      </c>
      <c r="AE604" s="2">
        <f>ROUND(SUMIF(AA587:AA602,"=1472364219",R587:R602),2)</f>
        <v>2990.76</v>
      </c>
      <c r="AF604" s="2">
        <f>ROUND(SUMIF(AA587:AA602,"=1472364219",S587:S602),2)</f>
        <v>31844.77</v>
      </c>
      <c r="AG604" s="2">
        <f>ROUND(SUMIF(AA587:AA602,"=1472364219",T587:T602),2)</f>
        <v>0</v>
      </c>
      <c r="AH604" s="2">
        <f>SUMIF(AA587:AA602,"=1472364219",U587:U602)</f>
        <v>44.600000000000016</v>
      </c>
      <c r="AI604" s="2">
        <f>SUMIF(AA587:AA602,"=1472364219",V587:V602)</f>
        <v>0</v>
      </c>
      <c r="AJ604" s="2">
        <f>ROUND(SUMIF(AA587:AA602,"=1472364219",W587:W602),2)</f>
        <v>0</v>
      </c>
      <c r="AK604" s="2">
        <f>ROUND(SUMIF(AA587:AA602,"=1472364219",X587:X602),2)</f>
        <v>22291.35</v>
      </c>
      <c r="AL604" s="2">
        <f>ROUND(SUMIF(AA587:AA602,"=1472364219",Y587:Y602),2)</f>
        <v>3184.49</v>
      </c>
      <c r="AM604" s="2"/>
      <c r="AN604" s="2"/>
      <c r="AO604" s="2">
        <f t="shared" ref="AO604:BD604" si="349">ROUND(BX604,2)</f>
        <v>0</v>
      </c>
      <c r="AP604" s="2">
        <f t="shared" si="349"/>
        <v>0</v>
      </c>
      <c r="AQ604" s="2">
        <f t="shared" si="349"/>
        <v>0</v>
      </c>
      <c r="AR604" s="2">
        <f t="shared" si="349"/>
        <v>66183.08</v>
      </c>
      <c r="AS604" s="2">
        <f t="shared" si="349"/>
        <v>0</v>
      </c>
      <c r="AT604" s="2">
        <f t="shared" si="349"/>
        <v>0</v>
      </c>
      <c r="AU604" s="2">
        <f t="shared" si="349"/>
        <v>66183.08</v>
      </c>
      <c r="AV604" s="2">
        <f t="shared" si="349"/>
        <v>915.6</v>
      </c>
      <c r="AW604" s="2">
        <f t="shared" si="349"/>
        <v>915.6</v>
      </c>
      <c r="AX604" s="2">
        <f t="shared" si="349"/>
        <v>0</v>
      </c>
      <c r="AY604" s="2">
        <f t="shared" si="349"/>
        <v>915.6</v>
      </c>
      <c r="AZ604" s="2">
        <f t="shared" si="349"/>
        <v>0</v>
      </c>
      <c r="BA604" s="2">
        <f t="shared" si="349"/>
        <v>0</v>
      </c>
      <c r="BB604" s="2">
        <f t="shared" si="349"/>
        <v>0</v>
      </c>
      <c r="BC604" s="2">
        <f t="shared" si="349"/>
        <v>0</v>
      </c>
      <c r="BD604" s="2">
        <f t="shared" si="349"/>
        <v>0</v>
      </c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>
        <f>ROUND(SUMIF(AA587:AA602,"=1472364219",FQ587:FQ602),2)</f>
        <v>0</v>
      </c>
      <c r="BY604" s="2">
        <f>ROUND(SUMIF(AA587:AA602,"=1472364219",FR587:FR602),2)</f>
        <v>0</v>
      </c>
      <c r="BZ604" s="2">
        <f>ROUND(SUMIF(AA587:AA602,"=1472364219",GL587:GL602),2)</f>
        <v>0</v>
      </c>
      <c r="CA604" s="2">
        <f>ROUND(SUMIF(AA587:AA602,"=1472364219",GM587:GM602),2)</f>
        <v>66183.08</v>
      </c>
      <c r="CB604" s="2">
        <f>ROUND(SUMIF(AA587:AA602,"=1472364219",GN587:GN602),2)</f>
        <v>0</v>
      </c>
      <c r="CC604" s="2">
        <f>ROUND(SUMIF(AA587:AA602,"=1472364219",GO587:GO602),2)</f>
        <v>0</v>
      </c>
      <c r="CD604" s="2">
        <f>ROUND(SUMIF(AA587:AA602,"=1472364219",GP587:GP602),2)</f>
        <v>66183.08</v>
      </c>
      <c r="CE604" s="2">
        <f>AC604-BX604</f>
        <v>915.6</v>
      </c>
      <c r="CF604" s="2">
        <f>AC604-BY604</f>
        <v>915.6</v>
      </c>
      <c r="CG604" s="2">
        <f>BX604-BZ604</f>
        <v>0</v>
      </c>
      <c r="CH604" s="2">
        <f>AC604-BX604-BY604+BZ604</f>
        <v>915.6</v>
      </c>
      <c r="CI604" s="2">
        <f>BY604-BZ604</f>
        <v>0</v>
      </c>
      <c r="CJ604" s="2">
        <f>ROUND(SUMIF(AA587:AA602,"=1472364219",GX587:GX602),2)</f>
        <v>0</v>
      </c>
      <c r="CK604" s="2">
        <f>ROUND(SUMIF(AA587:AA602,"=1472364219",GY587:GY602),2)</f>
        <v>0</v>
      </c>
      <c r="CL604" s="2">
        <f>ROUND(SUMIF(AA587:AA602,"=1472364219",GZ587:GZ602),2)</f>
        <v>0</v>
      </c>
      <c r="CM604" s="2">
        <f>ROUND(SUMIF(AA587:AA602,"=1472364219",HD587:HD602),2)</f>
        <v>0</v>
      </c>
      <c r="CN604" s="2"/>
      <c r="CO604" s="2"/>
      <c r="CP604" s="2"/>
      <c r="CQ604" s="2"/>
      <c r="CR604" s="2"/>
      <c r="CS604" s="2"/>
      <c r="CT604" s="2"/>
      <c r="CU604" s="2"/>
      <c r="CV604" s="2"/>
      <c r="CW604" s="2"/>
      <c r="CX604" s="2"/>
      <c r="CY604" s="2"/>
      <c r="CZ604" s="2"/>
      <c r="DA604" s="2"/>
      <c r="DB604" s="2"/>
      <c r="DC604" s="2"/>
      <c r="DD604" s="2"/>
      <c r="DE604" s="2"/>
      <c r="DF604" s="2"/>
      <c r="DG604" s="3"/>
      <c r="DH604" s="3"/>
      <c r="DI604" s="3"/>
      <c r="DJ604" s="3"/>
      <c r="DK604" s="3"/>
      <c r="DL604" s="3"/>
      <c r="DM604" s="3"/>
      <c r="DN604" s="3"/>
      <c r="DO604" s="3"/>
      <c r="DP604" s="3"/>
      <c r="DQ604" s="3"/>
      <c r="DR604" s="3"/>
      <c r="DS604" s="3"/>
      <c r="DT604" s="3"/>
      <c r="DU604" s="3"/>
      <c r="DV604" s="3"/>
      <c r="DW604" s="3"/>
      <c r="DX604" s="3"/>
      <c r="DY604" s="3"/>
      <c r="DZ604" s="3"/>
      <c r="EA604" s="3"/>
      <c r="EB604" s="3"/>
      <c r="EC604" s="3"/>
      <c r="ED604" s="3"/>
      <c r="EE604" s="3"/>
      <c r="EF604" s="3"/>
      <c r="EG604" s="3"/>
      <c r="EH604" s="3"/>
      <c r="EI604" s="3"/>
      <c r="EJ604" s="3"/>
      <c r="EK604" s="3"/>
      <c r="EL604" s="3"/>
      <c r="EM604" s="3"/>
      <c r="EN604" s="3"/>
      <c r="EO604" s="3"/>
      <c r="EP604" s="3"/>
      <c r="EQ604" s="3"/>
      <c r="ER604" s="3"/>
      <c r="ES604" s="3"/>
      <c r="ET604" s="3"/>
      <c r="EU604" s="3"/>
      <c r="EV604" s="3"/>
      <c r="EW604" s="3"/>
      <c r="EX604" s="3"/>
      <c r="EY604" s="3"/>
      <c r="EZ604" s="3"/>
      <c r="FA604" s="3"/>
      <c r="FB604" s="3"/>
      <c r="FC604" s="3"/>
      <c r="FD604" s="3"/>
      <c r="FE604" s="3"/>
      <c r="FF604" s="3"/>
      <c r="FG604" s="3"/>
      <c r="FH604" s="3"/>
      <c r="FI604" s="3"/>
      <c r="FJ604" s="3"/>
      <c r="FK604" s="3"/>
      <c r="FL604" s="3"/>
      <c r="FM604" s="3"/>
      <c r="FN604" s="3"/>
      <c r="FO604" s="3"/>
      <c r="FP604" s="3"/>
      <c r="FQ604" s="3"/>
      <c r="FR604" s="3"/>
      <c r="FS604" s="3"/>
      <c r="FT604" s="3"/>
      <c r="FU604" s="3"/>
      <c r="FV604" s="3"/>
      <c r="FW604" s="3"/>
      <c r="FX604" s="3"/>
      <c r="FY604" s="3"/>
      <c r="FZ604" s="3"/>
      <c r="GA604" s="3"/>
      <c r="GB604" s="3"/>
      <c r="GC604" s="3"/>
      <c r="GD604" s="3"/>
      <c r="GE604" s="3"/>
      <c r="GF604" s="3"/>
      <c r="GG604" s="3"/>
      <c r="GH604" s="3"/>
      <c r="GI604" s="3"/>
      <c r="GJ604" s="3"/>
      <c r="GK604" s="3"/>
      <c r="GL604" s="3"/>
      <c r="GM604" s="3"/>
      <c r="GN604" s="3"/>
      <c r="GO604" s="3"/>
      <c r="GP604" s="3"/>
      <c r="GQ604" s="3"/>
      <c r="GR604" s="3"/>
      <c r="GS604" s="3"/>
      <c r="GT604" s="3"/>
      <c r="GU604" s="3"/>
      <c r="GV604" s="3"/>
      <c r="GW604" s="3"/>
      <c r="GX604" s="3">
        <v>0</v>
      </c>
    </row>
    <row r="606" spans="1:245" x14ac:dyDescent="0.2">
      <c r="A606" s="4">
        <v>50</v>
      </c>
      <c r="B606" s="4">
        <v>0</v>
      </c>
      <c r="C606" s="4">
        <v>0</v>
      </c>
      <c r="D606" s="4">
        <v>1</v>
      </c>
      <c r="E606" s="4">
        <v>201</v>
      </c>
      <c r="F606" s="4">
        <f>ROUND(Source!O604,O606)</f>
        <v>37477.230000000003</v>
      </c>
      <c r="G606" s="4" t="s">
        <v>69</v>
      </c>
      <c r="H606" s="4" t="s">
        <v>70</v>
      </c>
      <c r="I606" s="4"/>
      <c r="J606" s="4"/>
      <c r="K606" s="4">
        <v>201</v>
      </c>
      <c r="L606" s="4">
        <v>1</v>
      </c>
      <c r="M606" s="4">
        <v>3</v>
      </c>
      <c r="N606" s="4" t="s">
        <v>3</v>
      </c>
      <c r="O606" s="4">
        <v>2</v>
      </c>
      <c r="P606" s="4"/>
      <c r="Q606" s="4"/>
      <c r="R606" s="4"/>
      <c r="S606" s="4"/>
      <c r="T606" s="4"/>
      <c r="U606" s="4"/>
      <c r="V606" s="4"/>
      <c r="W606" s="4">
        <v>4008.31</v>
      </c>
      <c r="X606" s="4">
        <v>1</v>
      </c>
      <c r="Y606" s="4">
        <v>4008.31</v>
      </c>
      <c r="Z606" s="4"/>
      <c r="AA606" s="4"/>
      <c r="AB606" s="4"/>
    </row>
    <row r="607" spans="1:245" x14ac:dyDescent="0.2">
      <c r="A607" s="4">
        <v>50</v>
      </c>
      <c r="B607" s="4">
        <v>0</v>
      </c>
      <c r="C607" s="4">
        <v>0</v>
      </c>
      <c r="D607" s="4">
        <v>1</v>
      </c>
      <c r="E607" s="4">
        <v>202</v>
      </c>
      <c r="F607" s="4">
        <f>ROUND(Source!P604,O607)</f>
        <v>915.6</v>
      </c>
      <c r="G607" s="4" t="s">
        <v>71</v>
      </c>
      <c r="H607" s="4" t="s">
        <v>72</v>
      </c>
      <c r="I607" s="4"/>
      <c r="J607" s="4"/>
      <c r="K607" s="4">
        <v>202</v>
      </c>
      <c r="L607" s="4">
        <v>2</v>
      </c>
      <c r="M607" s="4">
        <v>3</v>
      </c>
      <c r="N607" s="4" t="s">
        <v>3</v>
      </c>
      <c r="O607" s="4">
        <v>2</v>
      </c>
      <c r="P607" s="4"/>
      <c r="Q607" s="4"/>
      <c r="R607" s="4"/>
      <c r="S607" s="4"/>
      <c r="T607" s="4"/>
      <c r="U607" s="4"/>
      <c r="V607" s="4"/>
      <c r="W607" s="4">
        <v>309.26</v>
      </c>
      <c r="X607" s="4">
        <v>1</v>
      </c>
      <c r="Y607" s="4">
        <v>309.26</v>
      </c>
      <c r="Z607" s="4"/>
      <c r="AA607" s="4"/>
      <c r="AB607" s="4"/>
    </row>
    <row r="608" spans="1:245" x14ac:dyDescent="0.2">
      <c r="A608" s="4">
        <v>50</v>
      </c>
      <c r="B608" s="4">
        <v>0</v>
      </c>
      <c r="C608" s="4">
        <v>0</v>
      </c>
      <c r="D608" s="4">
        <v>1</v>
      </c>
      <c r="E608" s="4">
        <v>222</v>
      </c>
      <c r="F608" s="4">
        <f>ROUND(Source!AO604,O608)</f>
        <v>0</v>
      </c>
      <c r="G608" s="4" t="s">
        <v>73</v>
      </c>
      <c r="H608" s="4" t="s">
        <v>74</v>
      </c>
      <c r="I608" s="4"/>
      <c r="J608" s="4"/>
      <c r="K608" s="4">
        <v>222</v>
      </c>
      <c r="L608" s="4">
        <v>3</v>
      </c>
      <c r="M608" s="4">
        <v>3</v>
      </c>
      <c r="N608" s="4" t="s">
        <v>3</v>
      </c>
      <c r="O608" s="4">
        <v>2</v>
      </c>
      <c r="P608" s="4"/>
      <c r="Q608" s="4"/>
      <c r="R608" s="4"/>
      <c r="S608" s="4"/>
      <c r="T608" s="4"/>
      <c r="U608" s="4"/>
      <c r="V608" s="4"/>
      <c r="W608" s="4">
        <v>0</v>
      </c>
      <c r="X608" s="4">
        <v>1</v>
      </c>
      <c r="Y608" s="4">
        <v>0</v>
      </c>
      <c r="Z608" s="4"/>
      <c r="AA608" s="4"/>
      <c r="AB608" s="4"/>
    </row>
    <row r="609" spans="1:28" x14ac:dyDescent="0.2">
      <c r="A609" s="4">
        <v>50</v>
      </c>
      <c r="B609" s="4">
        <v>0</v>
      </c>
      <c r="C609" s="4">
        <v>0</v>
      </c>
      <c r="D609" s="4">
        <v>1</v>
      </c>
      <c r="E609" s="4">
        <v>225</v>
      </c>
      <c r="F609" s="4">
        <f>ROUND(Source!AV604,O609)</f>
        <v>915.6</v>
      </c>
      <c r="G609" s="4" t="s">
        <v>75</v>
      </c>
      <c r="H609" s="4" t="s">
        <v>76</v>
      </c>
      <c r="I609" s="4"/>
      <c r="J609" s="4"/>
      <c r="K609" s="4">
        <v>225</v>
      </c>
      <c r="L609" s="4">
        <v>4</v>
      </c>
      <c r="M609" s="4">
        <v>3</v>
      </c>
      <c r="N609" s="4" t="s">
        <v>3</v>
      </c>
      <c r="O609" s="4">
        <v>2</v>
      </c>
      <c r="P609" s="4"/>
      <c r="Q609" s="4"/>
      <c r="R609" s="4"/>
      <c r="S609" s="4"/>
      <c r="T609" s="4"/>
      <c r="U609" s="4"/>
      <c r="V609" s="4"/>
      <c r="W609" s="4">
        <v>309.26</v>
      </c>
      <c r="X609" s="4">
        <v>1</v>
      </c>
      <c r="Y609" s="4">
        <v>309.26</v>
      </c>
      <c r="Z609" s="4"/>
      <c r="AA609" s="4"/>
      <c r="AB609" s="4"/>
    </row>
    <row r="610" spans="1:28" x14ac:dyDescent="0.2">
      <c r="A610" s="4">
        <v>50</v>
      </c>
      <c r="B610" s="4">
        <v>0</v>
      </c>
      <c r="C610" s="4">
        <v>0</v>
      </c>
      <c r="D610" s="4">
        <v>1</v>
      </c>
      <c r="E610" s="4">
        <v>226</v>
      </c>
      <c r="F610" s="4">
        <f>ROUND(Source!AW604,O610)</f>
        <v>915.6</v>
      </c>
      <c r="G610" s="4" t="s">
        <v>77</v>
      </c>
      <c r="H610" s="4" t="s">
        <v>78</v>
      </c>
      <c r="I610" s="4"/>
      <c r="J610" s="4"/>
      <c r="K610" s="4">
        <v>226</v>
      </c>
      <c r="L610" s="4">
        <v>5</v>
      </c>
      <c r="M610" s="4">
        <v>3</v>
      </c>
      <c r="N610" s="4" t="s">
        <v>3</v>
      </c>
      <c r="O610" s="4">
        <v>2</v>
      </c>
      <c r="P610" s="4"/>
      <c r="Q610" s="4"/>
      <c r="R610" s="4"/>
      <c r="S610" s="4"/>
      <c r="T610" s="4"/>
      <c r="U610" s="4"/>
      <c r="V610" s="4"/>
      <c r="W610" s="4">
        <v>309.26</v>
      </c>
      <c r="X610" s="4">
        <v>1</v>
      </c>
      <c r="Y610" s="4">
        <v>309.26</v>
      </c>
      <c r="Z610" s="4"/>
      <c r="AA610" s="4"/>
      <c r="AB610" s="4"/>
    </row>
    <row r="611" spans="1:28" x14ac:dyDescent="0.2">
      <c r="A611" s="4">
        <v>50</v>
      </c>
      <c r="B611" s="4">
        <v>0</v>
      </c>
      <c r="C611" s="4">
        <v>0</v>
      </c>
      <c r="D611" s="4">
        <v>1</v>
      </c>
      <c r="E611" s="4">
        <v>227</v>
      </c>
      <c r="F611" s="4">
        <f>ROUND(Source!AX604,O611)</f>
        <v>0</v>
      </c>
      <c r="G611" s="4" t="s">
        <v>79</v>
      </c>
      <c r="H611" s="4" t="s">
        <v>80</v>
      </c>
      <c r="I611" s="4"/>
      <c r="J611" s="4"/>
      <c r="K611" s="4">
        <v>227</v>
      </c>
      <c r="L611" s="4">
        <v>6</v>
      </c>
      <c r="M611" s="4">
        <v>3</v>
      </c>
      <c r="N611" s="4" t="s">
        <v>3</v>
      </c>
      <c r="O611" s="4">
        <v>2</v>
      </c>
      <c r="P611" s="4"/>
      <c r="Q611" s="4"/>
      <c r="R611" s="4"/>
      <c r="S611" s="4"/>
      <c r="T611" s="4"/>
      <c r="U611" s="4"/>
      <c r="V611" s="4"/>
      <c r="W611" s="4">
        <v>0</v>
      </c>
      <c r="X611" s="4">
        <v>1</v>
      </c>
      <c r="Y611" s="4">
        <v>0</v>
      </c>
      <c r="Z611" s="4"/>
      <c r="AA611" s="4"/>
      <c r="AB611" s="4"/>
    </row>
    <row r="612" spans="1:28" x14ac:dyDescent="0.2">
      <c r="A612" s="4">
        <v>50</v>
      </c>
      <c r="B612" s="4">
        <v>0</v>
      </c>
      <c r="C612" s="4">
        <v>0</v>
      </c>
      <c r="D612" s="4">
        <v>1</v>
      </c>
      <c r="E612" s="4">
        <v>228</v>
      </c>
      <c r="F612" s="4">
        <f>ROUND(Source!AY604,O612)</f>
        <v>915.6</v>
      </c>
      <c r="G612" s="4" t="s">
        <v>81</v>
      </c>
      <c r="H612" s="4" t="s">
        <v>82</v>
      </c>
      <c r="I612" s="4"/>
      <c r="J612" s="4"/>
      <c r="K612" s="4">
        <v>228</v>
      </c>
      <c r="L612" s="4">
        <v>7</v>
      </c>
      <c r="M612" s="4">
        <v>3</v>
      </c>
      <c r="N612" s="4" t="s">
        <v>3</v>
      </c>
      <c r="O612" s="4">
        <v>2</v>
      </c>
      <c r="P612" s="4"/>
      <c r="Q612" s="4"/>
      <c r="R612" s="4"/>
      <c r="S612" s="4"/>
      <c r="T612" s="4"/>
      <c r="U612" s="4"/>
      <c r="V612" s="4"/>
      <c r="W612" s="4">
        <v>309.26</v>
      </c>
      <c r="X612" s="4">
        <v>1</v>
      </c>
      <c r="Y612" s="4">
        <v>309.26</v>
      </c>
      <c r="Z612" s="4"/>
      <c r="AA612" s="4"/>
      <c r="AB612" s="4"/>
    </row>
    <row r="613" spans="1:28" x14ac:dyDescent="0.2">
      <c r="A613" s="4">
        <v>50</v>
      </c>
      <c r="B613" s="4">
        <v>0</v>
      </c>
      <c r="C613" s="4">
        <v>0</v>
      </c>
      <c r="D613" s="4">
        <v>1</v>
      </c>
      <c r="E613" s="4">
        <v>216</v>
      </c>
      <c r="F613" s="4">
        <f>ROUND(Source!AP604,O613)</f>
        <v>0</v>
      </c>
      <c r="G613" s="4" t="s">
        <v>83</v>
      </c>
      <c r="H613" s="4" t="s">
        <v>84</v>
      </c>
      <c r="I613" s="4"/>
      <c r="J613" s="4"/>
      <c r="K613" s="4">
        <v>216</v>
      </c>
      <c r="L613" s="4">
        <v>8</v>
      </c>
      <c r="M613" s="4">
        <v>3</v>
      </c>
      <c r="N613" s="4" t="s">
        <v>3</v>
      </c>
      <c r="O613" s="4">
        <v>2</v>
      </c>
      <c r="P613" s="4"/>
      <c r="Q613" s="4"/>
      <c r="R613" s="4"/>
      <c r="S613" s="4"/>
      <c r="T613" s="4"/>
      <c r="U613" s="4"/>
      <c r="V613" s="4"/>
      <c r="W613" s="4">
        <v>0</v>
      </c>
      <c r="X613" s="4">
        <v>1</v>
      </c>
      <c r="Y613" s="4">
        <v>0</v>
      </c>
      <c r="Z613" s="4"/>
      <c r="AA613" s="4"/>
      <c r="AB613" s="4"/>
    </row>
    <row r="614" spans="1:28" x14ac:dyDescent="0.2">
      <c r="A614" s="4">
        <v>50</v>
      </c>
      <c r="B614" s="4">
        <v>0</v>
      </c>
      <c r="C614" s="4">
        <v>0</v>
      </c>
      <c r="D614" s="4">
        <v>1</v>
      </c>
      <c r="E614" s="4">
        <v>223</v>
      </c>
      <c r="F614" s="4">
        <f>ROUND(Source!AQ604,O614)</f>
        <v>0</v>
      </c>
      <c r="G614" s="4" t="s">
        <v>85</v>
      </c>
      <c r="H614" s="4" t="s">
        <v>86</v>
      </c>
      <c r="I614" s="4"/>
      <c r="J614" s="4"/>
      <c r="K614" s="4">
        <v>223</v>
      </c>
      <c r="L614" s="4">
        <v>9</v>
      </c>
      <c r="M614" s="4">
        <v>3</v>
      </c>
      <c r="N614" s="4" t="s">
        <v>3</v>
      </c>
      <c r="O614" s="4">
        <v>2</v>
      </c>
      <c r="P614" s="4"/>
      <c r="Q614" s="4"/>
      <c r="R614" s="4"/>
      <c r="S614" s="4"/>
      <c r="T614" s="4"/>
      <c r="U614" s="4"/>
      <c r="V614" s="4"/>
      <c r="W614" s="4">
        <v>0</v>
      </c>
      <c r="X614" s="4">
        <v>1</v>
      </c>
      <c r="Y614" s="4">
        <v>0</v>
      </c>
      <c r="Z614" s="4"/>
      <c r="AA614" s="4"/>
      <c r="AB614" s="4"/>
    </row>
    <row r="615" spans="1:28" x14ac:dyDescent="0.2">
      <c r="A615" s="4">
        <v>50</v>
      </c>
      <c r="B615" s="4">
        <v>0</v>
      </c>
      <c r="C615" s="4">
        <v>0</v>
      </c>
      <c r="D615" s="4">
        <v>1</v>
      </c>
      <c r="E615" s="4">
        <v>229</v>
      </c>
      <c r="F615" s="4">
        <f>ROUND(Source!AZ604,O615)</f>
        <v>0</v>
      </c>
      <c r="G615" s="4" t="s">
        <v>87</v>
      </c>
      <c r="H615" s="4" t="s">
        <v>88</v>
      </c>
      <c r="I615" s="4"/>
      <c r="J615" s="4"/>
      <c r="K615" s="4">
        <v>229</v>
      </c>
      <c r="L615" s="4">
        <v>10</v>
      </c>
      <c r="M615" s="4">
        <v>3</v>
      </c>
      <c r="N615" s="4" t="s">
        <v>3</v>
      </c>
      <c r="O615" s="4">
        <v>2</v>
      </c>
      <c r="P615" s="4"/>
      <c r="Q615" s="4"/>
      <c r="R615" s="4"/>
      <c r="S615" s="4"/>
      <c r="T615" s="4"/>
      <c r="U615" s="4"/>
      <c r="V615" s="4"/>
      <c r="W615" s="4">
        <v>0</v>
      </c>
      <c r="X615" s="4">
        <v>1</v>
      </c>
      <c r="Y615" s="4">
        <v>0</v>
      </c>
      <c r="Z615" s="4"/>
      <c r="AA615" s="4"/>
      <c r="AB615" s="4"/>
    </row>
    <row r="616" spans="1:28" x14ac:dyDescent="0.2">
      <c r="A616" s="4">
        <v>50</v>
      </c>
      <c r="B616" s="4">
        <v>0</v>
      </c>
      <c r="C616" s="4">
        <v>0</v>
      </c>
      <c r="D616" s="4">
        <v>1</v>
      </c>
      <c r="E616" s="4">
        <v>203</v>
      </c>
      <c r="F616" s="4">
        <f>ROUND(Source!Q604,O616)</f>
        <v>4716.8599999999997</v>
      </c>
      <c r="G616" s="4" t="s">
        <v>89</v>
      </c>
      <c r="H616" s="4" t="s">
        <v>90</v>
      </c>
      <c r="I616" s="4"/>
      <c r="J616" s="4"/>
      <c r="K616" s="4">
        <v>203</v>
      </c>
      <c r="L616" s="4">
        <v>11</v>
      </c>
      <c r="M616" s="4">
        <v>3</v>
      </c>
      <c r="N616" s="4" t="s">
        <v>3</v>
      </c>
      <c r="O616" s="4">
        <v>2</v>
      </c>
      <c r="P616" s="4"/>
      <c r="Q616" s="4"/>
      <c r="R616" s="4"/>
      <c r="S616" s="4"/>
      <c r="T616" s="4"/>
      <c r="U616" s="4"/>
      <c r="V616" s="4"/>
      <c r="W616" s="4">
        <v>312.72000000000003</v>
      </c>
      <c r="X616" s="4">
        <v>1</v>
      </c>
      <c r="Y616" s="4">
        <v>312.72000000000003</v>
      </c>
      <c r="Z616" s="4"/>
      <c r="AA616" s="4"/>
      <c r="AB616" s="4"/>
    </row>
    <row r="617" spans="1:28" x14ac:dyDescent="0.2">
      <c r="A617" s="4">
        <v>50</v>
      </c>
      <c r="B617" s="4">
        <v>0</v>
      </c>
      <c r="C617" s="4">
        <v>0</v>
      </c>
      <c r="D617" s="4">
        <v>1</v>
      </c>
      <c r="E617" s="4">
        <v>231</v>
      </c>
      <c r="F617" s="4">
        <f>ROUND(Source!BB604,O617)</f>
        <v>0</v>
      </c>
      <c r="G617" s="4" t="s">
        <v>91</v>
      </c>
      <c r="H617" s="4" t="s">
        <v>92</v>
      </c>
      <c r="I617" s="4"/>
      <c r="J617" s="4"/>
      <c r="K617" s="4">
        <v>231</v>
      </c>
      <c r="L617" s="4">
        <v>12</v>
      </c>
      <c r="M617" s="4">
        <v>3</v>
      </c>
      <c r="N617" s="4" t="s">
        <v>3</v>
      </c>
      <c r="O617" s="4">
        <v>2</v>
      </c>
      <c r="P617" s="4"/>
      <c r="Q617" s="4"/>
      <c r="R617" s="4"/>
      <c r="S617" s="4"/>
      <c r="T617" s="4"/>
      <c r="U617" s="4"/>
      <c r="V617" s="4"/>
      <c r="W617" s="4">
        <v>0</v>
      </c>
      <c r="X617" s="4">
        <v>1</v>
      </c>
      <c r="Y617" s="4">
        <v>0</v>
      </c>
      <c r="Z617" s="4"/>
      <c r="AA617" s="4"/>
      <c r="AB617" s="4"/>
    </row>
    <row r="618" spans="1:28" x14ac:dyDescent="0.2">
      <c r="A618" s="4">
        <v>50</v>
      </c>
      <c r="B618" s="4">
        <v>0</v>
      </c>
      <c r="C618" s="4">
        <v>0</v>
      </c>
      <c r="D618" s="4">
        <v>1</v>
      </c>
      <c r="E618" s="4">
        <v>204</v>
      </c>
      <c r="F618" s="4">
        <f>ROUND(Source!R604,O618)</f>
        <v>2990.76</v>
      </c>
      <c r="G618" s="4" t="s">
        <v>93</v>
      </c>
      <c r="H618" s="4" t="s">
        <v>94</v>
      </c>
      <c r="I618" s="4"/>
      <c r="J618" s="4"/>
      <c r="K618" s="4">
        <v>204</v>
      </c>
      <c r="L618" s="4">
        <v>13</v>
      </c>
      <c r="M618" s="4">
        <v>3</v>
      </c>
      <c r="N618" s="4" t="s">
        <v>3</v>
      </c>
      <c r="O618" s="4">
        <v>2</v>
      </c>
      <c r="P618" s="4"/>
      <c r="Q618" s="4"/>
      <c r="R618" s="4"/>
      <c r="S618" s="4"/>
      <c r="T618" s="4"/>
      <c r="U618" s="4"/>
      <c r="V618" s="4"/>
      <c r="W618" s="4">
        <v>198.28</v>
      </c>
      <c r="X618" s="4">
        <v>1</v>
      </c>
      <c r="Y618" s="4">
        <v>198.28</v>
      </c>
      <c r="Z618" s="4"/>
      <c r="AA618" s="4"/>
      <c r="AB618" s="4"/>
    </row>
    <row r="619" spans="1:28" x14ac:dyDescent="0.2">
      <c r="A619" s="4">
        <v>50</v>
      </c>
      <c r="B619" s="4">
        <v>0</v>
      </c>
      <c r="C619" s="4">
        <v>0</v>
      </c>
      <c r="D619" s="4">
        <v>1</v>
      </c>
      <c r="E619" s="4">
        <v>205</v>
      </c>
      <c r="F619" s="4">
        <f>ROUND(Source!S604,O619)</f>
        <v>31844.77</v>
      </c>
      <c r="G619" s="4" t="s">
        <v>95</v>
      </c>
      <c r="H619" s="4" t="s">
        <v>96</v>
      </c>
      <c r="I619" s="4"/>
      <c r="J619" s="4"/>
      <c r="K619" s="4">
        <v>205</v>
      </c>
      <c r="L619" s="4">
        <v>14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3386.33</v>
      </c>
      <c r="X619" s="4">
        <v>1</v>
      </c>
      <c r="Y619" s="4">
        <v>3386.33</v>
      </c>
      <c r="Z619" s="4"/>
      <c r="AA619" s="4"/>
      <c r="AB619" s="4"/>
    </row>
    <row r="620" spans="1:28" x14ac:dyDescent="0.2">
      <c r="A620" s="4">
        <v>50</v>
      </c>
      <c r="B620" s="4">
        <v>0</v>
      </c>
      <c r="C620" s="4">
        <v>0</v>
      </c>
      <c r="D620" s="4">
        <v>1</v>
      </c>
      <c r="E620" s="4">
        <v>232</v>
      </c>
      <c r="F620" s="4">
        <f>ROUND(Source!BC604,O620)</f>
        <v>0</v>
      </c>
      <c r="G620" s="4" t="s">
        <v>97</v>
      </c>
      <c r="H620" s="4" t="s">
        <v>98</v>
      </c>
      <c r="I620" s="4"/>
      <c r="J620" s="4"/>
      <c r="K620" s="4">
        <v>232</v>
      </c>
      <c r="L620" s="4">
        <v>15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0</v>
      </c>
      <c r="X620" s="4">
        <v>1</v>
      </c>
      <c r="Y620" s="4">
        <v>0</v>
      </c>
      <c r="Z620" s="4"/>
      <c r="AA620" s="4"/>
      <c r="AB620" s="4"/>
    </row>
    <row r="621" spans="1:28" x14ac:dyDescent="0.2">
      <c r="A621" s="4">
        <v>50</v>
      </c>
      <c r="B621" s="4">
        <v>0</v>
      </c>
      <c r="C621" s="4">
        <v>0</v>
      </c>
      <c r="D621" s="4">
        <v>1</v>
      </c>
      <c r="E621" s="4">
        <v>214</v>
      </c>
      <c r="F621" s="4">
        <f>ROUND(Source!AS604,O621)</f>
        <v>0</v>
      </c>
      <c r="G621" s="4" t="s">
        <v>99</v>
      </c>
      <c r="H621" s="4" t="s">
        <v>100</v>
      </c>
      <c r="I621" s="4"/>
      <c r="J621" s="4"/>
      <c r="K621" s="4">
        <v>214</v>
      </c>
      <c r="L621" s="4">
        <v>16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0</v>
      </c>
      <c r="X621" s="4">
        <v>1</v>
      </c>
      <c r="Y621" s="4">
        <v>0</v>
      </c>
      <c r="Z621" s="4"/>
      <c r="AA621" s="4"/>
      <c r="AB621" s="4"/>
    </row>
    <row r="622" spans="1:28" x14ac:dyDescent="0.2">
      <c r="A622" s="4">
        <v>50</v>
      </c>
      <c r="B622" s="4">
        <v>0</v>
      </c>
      <c r="C622" s="4">
        <v>0</v>
      </c>
      <c r="D622" s="4">
        <v>1</v>
      </c>
      <c r="E622" s="4">
        <v>215</v>
      </c>
      <c r="F622" s="4">
        <f>ROUND(Source!AT604,O622)</f>
        <v>0</v>
      </c>
      <c r="G622" s="4" t="s">
        <v>101</v>
      </c>
      <c r="H622" s="4" t="s">
        <v>102</v>
      </c>
      <c r="I622" s="4"/>
      <c r="J622" s="4"/>
      <c r="K622" s="4">
        <v>215</v>
      </c>
      <c r="L622" s="4">
        <v>17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0</v>
      </c>
      <c r="X622" s="4">
        <v>1</v>
      </c>
      <c r="Y622" s="4">
        <v>0</v>
      </c>
      <c r="Z622" s="4"/>
      <c r="AA622" s="4"/>
      <c r="AB622" s="4"/>
    </row>
    <row r="623" spans="1:28" x14ac:dyDescent="0.2">
      <c r="A623" s="4">
        <v>50</v>
      </c>
      <c r="B623" s="4">
        <v>0</v>
      </c>
      <c r="C623" s="4">
        <v>0</v>
      </c>
      <c r="D623" s="4">
        <v>1</v>
      </c>
      <c r="E623" s="4">
        <v>217</v>
      </c>
      <c r="F623" s="4">
        <f>ROUND(Source!AU604,O623)</f>
        <v>66183.08</v>
      </c>
      <c r="G623" s="4" t="s">
        <v>103</v>
      </c>
      <c r="H623" s="4" t="s">
        <v>104</v>
      </c>
      <c r="I623" s="4"/>
      <c r="J623" s="4"/>
      <c r="K623" s="4">
        <v>217</v>
      </c>
      <c r="L623" s="4">
        <v>18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6931.52</v>
      </c>
      <c r="X623" s="4">
        <v>1</v>
      </c>
      <c r="Y623" s="4">
        <v>6931.52</v>
      </c>
      <c r="Z623" s="4"/>
      <c r="AA623" s="4"/>
      <c r="AB623" s="4"/>
    </row>
    <row r="624" spans="1:28" x14ac:dyDescent="0.2">
      <c r="A624" s="4">
        <v>50</v>
      </c>
      <c r="B624" s="4">
        <v>0</v>
      </c>
      <c r="C624" s="4">
        <v>0</v>
      </c>
      <c r="D624" s="4">
        <v>1</v>
      </c>
      <c r="E624" s="4">
        <v>230</v>
      </c>
      <c r="F624" s="4">
        <f>ROUND(Source!BA604,O624)</f>
        <v>0</v>
      </c>
      <c r="G624" s="4" t="s">
        <v>105</v>
      </c>
      <c r="H624" s="4" t="s">
        <v>106</v>
      </c>
      <c r="I624" s="4"/>
      <c r="J624" s="4"/>
      <c r="K624" s="4">
        <v>230</v>
      </c>
      <c r="L624" s="4">
        <v>19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0</v>
      </c>
      <c r="X624" s="4">
        <v>1</v>
      </c>
      <c r="Y624" s="4">
        <v>0</v>
      </c>
      <c r="Z624" s="4"/>
      <c r="AA624" s="4"/>
      <c r="AB624" s="4"/>
    </row>
    <row r="625" spans="1:245" x14ac:dyDescent="0.2">
      <c r="A625" s="4">
        <v>50</v>
      </c>
      <c r="B625" s="4">
        <v>0</v>
      </c>
      <c r="C625" s="4">
        <v>0</v>
      </c>
      <c r="D625" s="4">
        <v>1</v>
      </c>
      <c r="E625" s="4">
        <v>206</v>
      </c>
      <c r="F625" s="4">
        <f>ROUND(Source!T604,O625)</f>
        <v>0</v>
      </c>
      <c r="G625" s="4" t="s">
        <v>107</v>
      </c>
      <c r="H625" s="4" t="s">
        <v>108</v>
      </c>
      <c r="I625" s="4"/>
      <c r="J625" s="4"/>
      <c r="K625" s="4">
        <v>206</v>
      </c>
      <c r="L625" s="4">
        <v>20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0</v>
      </c>
      <c r="X625" s="4">
        <v>1</v>
      </c>
      <c r="Y625" s="4">
        <v>0</v>
      </c>
      <c r="Z625" s="4"/>
      <c r="AA625" s="4"/>
      <c r="AB625" s="4"/>
    </row>
    <row r="626" spans="1:245" x14ac:dyDescent="0.2">
      <c r="A626" s="4">
        <v>50</v>
      </c>
      <c r="B626" s="4">
        <v>0</v>
      </c>
      <c r="C626" s="4">
        <v>0</v>
      </c>
      <c r="D626" s="4">
        <v>1</v>
      </c>
      <c r="E626" s="4">
        <v>207</v>
      </c>
      <c r="F626" s="4">
        <f>Source!U604</f>
        <v>44.600000000000016</v>
      </c>
      <c r="G626" s="4" t="s">
        <v>109</v>
      </c>
      <c r="H626" s="4" t="s">
        <v>110</v>
      </c>
      <c r="I626" s="4"/>
      <c r="J626" s="4"/>
      <c r="K626" s="4">
        <v>207</v>
      </c>
      <c r="L626" s="4">
        <v>21</v>
      </c>
      <c r="M626" s="4">
        <v>3</v>
      </c>
      <c r="N626" s="4" t="s">
        <v>3</v>
      </c>
      <c r="O626" s="4">
        <v>-1</v>
      </c>
      <c r="P626" s="4"/>
      <c r="Q626" s="4"/>
      <c r="R626" s="4"/>
      <c r="S626" s="4"/>
      <c r="T626" s="4"/>
      <c r="U626" s="4"/>
      <c r="V626" s="4"/>
      <c r="W626" s="4">
        <v>4.9639999999999995</v>
      </c>
      <c r="X626" s="4">
        <v>1</v>
      </c>
      <c r="Y626" s="4">
        <v>4.9639999999999995</v>
      </c>
      <c r="Z626" s="4"/>
      <c r="AA626" s="4"/>
      <c r="AB626" s="4"/>
    </row>
    <row r="627" spans="1:245" x14ac:dyDescent="0.2">
      <c r="A627" s="4">
        <v>50</v>
      </c>
      <c r="B627" s="4">
        <v>0</v>
      </c>
      <c r="C627" s="4">
        <v>0</v>
      </c>
      <c r="D627" s="4">
        <v>1</v>
      </c>
      <c r="E627" s="4">
        <v>208</v>
      </c>
      <c r="F627" s="4">
        <f>Source!V604</f>
        <v>0</v>
      </c>
      <c r="G627" s="4" t="s">
        <v>111</v>
      </c>
      <c r="H627" s="4" t="s">
        <v>112</v>
      </c>
      <c r="I627" s="4"/>
      <c r="J627" s="4"/>
      <c r="K627" s="4">
        <v>208</v>
      </c>
      <c r="L627" s="4">
        <v>22</v>
      </c>
      <c r="M627" s="4">
        <v>3</v>
      </c>
      <c r="N627" s="4" t="s">
        <v>3</v>
      </c>
      <c r="O627" s="4">
        <v>-1</v>
      </c>
      <c r="P627" s="4"/>
      <c r="Q627" s="4"/>
      <c r="R627" s="4"/>
      <c r="S627" s="4"/>
      <c r="T627" s="4"/>
      <c r="U627" s="4"/>
      <c r="V627" s="4"/>
      <c r="W627" s="4">
        <v>0</v>
      </c>
      <c r="X627" s="4">
        <v>1</v>
      </c>
      <c r="Y627" s="4">
        <v>0</v>
      </c>
      <c r="Z627" s="4"/>
      <c r="AA627" s="4"/>
      <c r="AB627" s="4"/>
    </row>
    <row r="628" spans="1:245" x14ac:dyDescent="0.2">
      <c r="A628" s="4">
        <v>50</v>
      </c>
      <c r="B628" s="4">
        <v>0</v>
      </c>
      <c r="C628" s="4">
        <v>0</v>
      </c>
      <c r="D628" s="4">
        <v>1</v>
      </c>
      <c r="E628" s="4">
        <v>209</v>
      </c>
      <c r="F628" s="4">
        <f>ROUND(Source!W604,O628)</f>
        <v>0</v>
      </c>
      <c r="G628" s="4" t="s">
        <v>113</v>
      </c>
      <c r="H628" s="4" t="s">
        <v>114</v>
      </c>
      <c r="I628" s="4"/>
      <c r="J628" s="4"/>
      <c r="K628" s="4">
        <v>209</v>
      </c>
      <c r="L628" s="4">
        <v>23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45" x14ac:dyDescent="0.2">
      <c r="A629" s="4">
        <v>50</v>
      </c>
      <c r="B629" s="4">
        <v>0</v>
      </c>
      <c r="C629" s="4">
        <v>0</v>
      </c>
      <c r="D629" s="4">
        <v>1</v>
      </c>
      <c r="E629" s="4">
        <v>233</v>
      </c>
      <c r="F629" s="4">
        <f>ROUND(Source!BD604,O629)</f>
        <v>0</v>
      </c>
      <c r="G629" s="4" t="s">
        <v>115</v>
      </c>
      <c r="H629" s="4" t="s">
        <v>116</v>
      </c>
      <c r="I629" s="4"/>
      <c r="J629" s="4"/>
      <c r="K629" s="4">
        <v>233</v>
      </c>
      <c r="L629" s="4">
        <v>24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0</v>
      </c>
      <c r="X629" s="4">
        <v>1</v>
      </c>
      <c r="Y629" s="4">
        <v>0</v>
      </c>
      <c r="Z629" s="4"/>
      <c r="AA629" s="4"/>
      <c r="AB629" s="4"/>
    </row>
    <row r="630" spans="1:245" x14ac:dyDescent="0.2">
      <c r="A630" s="4">
        <v>50</v>
      </c>
      <c r="B630" s="4">
        <v>0</v>
      </c>
      <c r="C630" s="4">
        <v>0</v>
      </c>
      <c r="D630" s="4">
        <v>1</v>
      </c>
      <c r="E630" s="4">
        <v>210</v>
      </c>
      <c r="F630" s="4">
        <f>ROUND(Source!X604,O630)</f>
        <v>22291.35</v>
      </c>
      <c r="G630" s="4" t="s">
        <v>117</v>
      </c>
      <c r="H630" s="4" t="s">
        <v>118</v>
      </c>
      <c r="I630" s="4"/>
      <c r="J630" s="4"/>
      <c r="K630" s="4">
        <v>210</v>
      </c>
      <c r="L630" s="4">
        <v>25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2370.4299999999998</v>
      </c>
      <c r="X630" s="4">
        <v>1</v>
      </c>
      <c r="Y630" s="4">
        <v>2370.4299999999998</v>
      </c>
      <c r="Z630" s="4"/>
      <c r="AA630" s="4"/>
      <c r="AB630" s="4"/>
    </row>
    <row r="631" spans="1:245" x14ac:dyDescent="0.2">
      <c r="A631" s="4">
        <v>50</v>
      </c>
      <c r="B631" s="4">
        <v>0</v>
      </c>
      <c r="C631" s="4">
        <v>0</v>
      </c>
      <c r="D631" s="4">
        <v>1</v>
      </c>
      <c r="E631" s="4">
        <v>211</v>
      </c>
      <c r="F631" s="4">
        <f>ROUND(Source!Y604,O631)</f>
        <v>3184.49</v>
      </c>
      <c r="G631" s="4" t="s">
        <v>119</v>
      </c>
      <c r="H631" s="4" t="s">
        <v>120</v>
      </c>
      <c r="I631" s="4"/>
      <c r="J631" s="4"/>
      <c r="K631" s="4">
        <v>211</v>
      </c>
      <c r="L631" s="4">
        <v>26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338.64</v>
      </c>
      <c r="X631" s="4">
        <v>1</v>
      </c>
      <c r="Y631" s="4">
        <v>338.64</v>
      </c>
      <c r="Z631" s="4"/>
      <c r="AA631" s="4"/>
      <c r="AB631" s="4"/>
    </row>
    <row r="632" spans="1:245" x14ac:dyDescent="0.2">
      <c r="A632" s="4">
        <v>50</v>
      </c>
      <c r="B632" s="4">
        <v>0</v>
      </c>
      <c r="C632" s="4">
        <v>0</v>
      </c>
      <c r="D632" s="4">
        <v>1</v>
      </c>
      <c r="E632" s="4">
        <v>224</v>
      </c>
      <c r="F632" s="4">
        <f>ROUND(Source!AR604,O632)</f>
        <v>66183.08</v>
      </c>
      <c r="G632" s="4" t="s">
        <v>121</v>
      </c>
      <c r="H632" s="4" t="s">
        <v>122</v>
      </c>
      <c r="I632" s="4"/>
      <c r="J632" s="4"/>
      <c r="K632" s="4">
        <v>224</v>
      </c>
      <c r="L632" s="4">
        <v>27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6931.52</v>
      </c>
      <c r="X632" s="4">
        <v>1</v>
      </c>
      <c r="Y632" s="4">
        <v>6931.52</v>
      </c>
      <c r="Z632" s="4"/>
      <c r="AA632" s="4"/>
      <c r="AB632" s="4"/>
    </row>
    <row r="634" spans="1:245" x14ac:dyDescent="0.2">
      <c r="A634" s="1">
        <v>5</v>
      </c>
      <c r="B634" s="1">
        <v>1</v>
      </c>
      <c r="C634" s="1"/>
      <c r="D634" s="1">
        <f>ROW(A648)</f>
        <v>648</v>
      </c>
      <c r="E634" s="1"/>
      <c r="F634" s="1" t="s">
        <v>13</v>
      </c>
      <c r="G634" s="1" t="s">
        <v>371</v>
      </c>
      <c r="H634" s="1" t="s">
        <v>3</v>
      </c>
      <c r="I634" s="1">
        <v>0</v>
      </c>
      <c r="J634" s="1"/>
      <c r="K634" s="1">
        <v>0</v>
      </c>
      <c r="L634" s="1"/>
      <c r="M634" s="1" t="s">
        <v>3</v>
      </c>
      <c r="N634" s="1"/>
      <c r="O634" s="1"/>
      <c r="P634" s="1"/>
      <c r="Q634" s="1"/>
      <c r="R634" s="1"/>
      <c r="S634" s="1">
        <v>0</v>
      </c>
      <c r="T634" s="1"/>
      <c r="U634" s="1" t="s">
        <v>3</v>
      </c>
      <c r="V634" s="1">
        <v>0</v>
      </c>
      <c r="W634" s="1"/>
      <c r="X634" s="1"/>
      <c r="Y634" s="1"/>
      <c r="Z634" s="1"/>
      <c r="AA634" s="1"/>
      <c r="AB634" s="1" t="s">
        <v>3</v>
      </c>
      <c r="AC634" s="1" t="s">
        <v>3</v>
      </c>
      <c r="AD634" s="1" t="s">
        <v>3</v>
      </c>
      <c r="AE634" s="1" t="s">
        <v>3</v>
      </c>
      <c r="AF634" s="1" t="s">
        <v>3</v>
      </c>
      <c r="AG634" s="1" t="s">
        <v>3</v>
      </c>
      <c r="AH634" s="1"/>
      <c r="AI634" s="1"/>
      <c r="AJ634" s="1"/>
      <c r="AK634" s="1"/>
      <c r="AL634" s="1"/>
      <c r="AM634" s="1"/>
      <c r="AN634" s="1"/>
      <c r="AO634" s="1"/>
      <c r="AP634" s="1" t="s">
        <v>3</v>
      </c>
      <c r="AQ634" s="1" t="s">
        <v>3</v>
      </c>
      <c r="AR634" s="1" t="s">
        <v>3</v>
      </c>
      <c r="AS634" s="1"/>
      <c r="AT634" s="1"/>
      <c r="AU634" s="1"/>
      <c r="AV634" s="1"/>
      <c r="AW634" s="1"/>
      <c r="AX634" s="1"/>
      <c r="AY634" s="1"/>
      <c r="AZ634" s="1" t="s">
        <v>3</v>
      </c>
      <c r="BA634" s="1"/>
      <c r="BB634" s="1" t="s">
        <v>3</v>
      </c>
      <c r="BC634" s="1" t="s">
        <v>3</v>
      </c>
      <c r="BD634" s="1" t="s">
        <v>3</v>
      </c>
      <c r="BE634" s="1" t="s">
        <v>3</v>
      </c>
      <c r="BF634" s="1" t="s">
        <v>3</v>
      </c>
      <c r="BG634" s="1" t="s">
        <v>3</v>
      </c>
      <c r="BH634" s="1" t="s">
        <v>3</v>
      </c>
      <c r="BI634" s="1" t="s">
        <v>3</v>
      </c>
      <c r="BJ634" s="1" t="s">
        <v>3</v>
      </c>
      <c r="BK634" s="1" t="s">
        <v>3</v>
      </c>
      <c r="BL634" s="1" t="s">
        <v>3</v>
      </c>
      <c r="BM634" s="1" t="s">
        <v>3</v>
      </c>
      <c r="BN634" s="1" t="s">
        <v>3</v>
      </c>
      <c r="BO634" s="1" t="s">
        <v>3</v>
      </c>
      <c r="BP634" s="1" t="s">
        <v>3</v>
      </c>
      <c r="BQ634" s="1"/>
      <c r="BR634" s="1"/>
      <c r="BS634" s="1"/>
      <c r="BT634" s="1"/>
      <c r="BU634" s="1"/>
      <c r="BV634" s="1"/>
      <c r="BW634" s="1"/>
      <c r="BX634" s="1">
        <v>0</v>
      </c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>
        <v>0</v>
      </c>
    </row>
    <row r="636" spans="1:245" x14ac:dyDescent="0.2">
      <c r="A636" s="2">
        <v>52</v>
      </c>
      <c r="B636" s="2">
        <f t="shared" ref="B636:G636" si="350">B648</f>
        <v>1</v>
      </c>
      <c r="C636" s="2">
        <f t="shared" si="350"/>
        <v>5</v>
      </c>
      <c r="D636" s="2">
        <f t="shared" si="350"/>
        <v>634</v>
      </c>
      <c r="E636" s="2">
        <f t="shared" si="350"/>
        <v>0</v>
      </c>
      <c r="F636" s="2" t="str">
        <f t="shared" si="350"/>
        <v>Новый подраздел</v>
      </c>
      <c r="G636" s="2" t="str">
        <f t="shared" si="350"/>
        <v>Система охранного телевидения</v>
      </c>
      <c r="H636" s="2"/>
      <c r="I636" s="2"/>
      <c r="J636" s="2"/>
      <c r="K636" s="2"/>
      <c r="L636" s="2"/>
      <c r="M636" s="2"/>
      <c r="N636" s="2"/>
      <c r="O636" s="2">
        <f t="shared" ref="O636:AT636" si="351">O648</f>
        <v>36760.76</v>
      </c>
      <c r="P636" s="2">
        <f t="shared" si="351"/>
        <v>5716.5</v>
      </c>
      <c r="Q636" s="2">
        <f t="shared" si="351"/>
        <v>286.66000000000003</v>
      </c>
      <c r="R636" s="2">
        <f t="shared" si="351"/>
        <v>181.76</v>
      </c>
      <c r="S636" s="2">
        <f t="shared" si="351"/>
        <v>30757.599999999999</v>
      </c>
      <c r="T636" s="2">
        <f t="shared" si="351"/>
        <v>0</v>
      </c>
      <c r="U636" s="2">
        <f t="shared" si="351"/>
        <v>45.223999999999997</v>
      </c>
      <c r="V636" s="2">
        <f t="shared" si="351"/>
        <v>0</v>
      </c>
      <c r="W636" s="2">
        <f t="shared" si="351"/>
        <v>0</v>
      </c>
      <c r="X636" s="2">
        <f t="shared" si="351"/>
        <v>21530.32</v>
      </c>
      <c r="Y636" s="2">
        <f t="shared" si="351"/>
        <v>3075.76</v>
      </c>
      <c r="Z636" s="2">
        <f t="shared" si="351"/>
        <v>0</v>
      </c>
      <c r="AA636" s="2">
        <f t="shared" si="351"/>
        <v>0</v>
      </c>
      <c r="AB636" s="2">
        <f t="shared" si="351"/>
        <v>36760.76</v>
      </c>
      <c r="AC636" s="2">
        <f t="shared" si="351"/>
        <v>5716.5</v>
      </c>
      <c r="AD636" s="2">
        <f t="shared" si="351"/>
        <v>286.66000000000003</v>
      </c>
      <c r="AE636" s="2">
        <f t="shared" si="351"/>
        <v>181.76</v>
      </c>
      <c r="AF636" s="2">
        <f t="shared" si="351"/>
        <v>30757.599999999999</v>
      </c>
      <c r="AG636" s="2">
        <f t="shared" si="351"/>
        <v>0</v>
      </c>
      <c r="AH636" s="2">
        <f t="shared" si="351"/>
        <v>45.223999999999997</v>
      </c>
      <c r="AI636" s="2">
        <f t="shared" si="351"/>
        <v>0</v>
      </c>
      <c r="AJ636" s="2">
        <f t="shared" si="351"/>
        <v>0</v>
      </c>
      <c r="AK636" s="2">
        <f t="shared" si="351"/>
        <v>21530.32</v>
      </c>
      <c r="AL636" s="2">
        <f t="shared" si="351"/>
        <v>3075.76</v>
      </c>
      <c r="AM636" s="2">
        <f t="shared" si="351"/>
        <v>0</v>
      </c>
      <c r="AN636" s="2">
        <f t="shared" si="351"/>
        <v>0</v>
      </c>
      <c r="AO636" s="2">
        <f t="shared" si="351"/>
        <v>0</v>
      </c>
      <c r="AP636" s="2">
        <f t="shared" si="351"/>
        <v>0</v>
      </c>
      <c r="AQ636" s="2">
        <f t="shared" si="351"/>
        <v>0</v>
      </c>
      <c r="AR636" s="2">
        <f t="shared" si="351"/>
        <v>61563.14</v>
      </c>
      <c r="AS636" s="2">
        <f t="shared" si="351"/>
        <v>0</v>
      </c>
      <c r="AT636" s="2">
        <f t="shared" si="351"/>
        <v>0</v>
      </c>
      <c r="AU636" s="2">
        <f t="shared" ref="AU636:BZ636" si="352">AU648</f>
        <v>61563.14</v>
      </c>
      <c r="AV636" s="2">
        <f t="shared" si="352"/>
        <v>5716.5</v>
      </c>
      <c r="AW636" s="2">
        <f t="shared" si="352"/>
        <v>5716.5</v>
      </c>
      <c r="AX636" s="2">
        <f t="shared" si="352"/>
        <v>0</v>
      </c>
      <c r="AY636" s="2">
        <f t="shared" si="352"/>
        <v>5716.5</v>
      </c>
      <c r="AZ636" s="2">
        <f t="shared" si="352"/>
        <v>0</v>
      </c>
      <c r="BA636" s="2">
        <f t="shared" si="352"/>
        <v>0</v>
      </c>
      <c r="BB636" s="2">
        <f t="shared" si="352"/>
        <v>0</v>
      </c>
      <c r="BC636" s="2">
        <f t="shared" si="352"/>
        <v>0</v>
      </c>
      <c r="BD636" s="2">
        <f t="shared" si="352"/>
        <v>0</v>
      </c>
      <c r="BE636" s="2">
        <f t="shared" si="352"/>
        <v>0</v>
      </c>
      <c r="BF636" s="2">
        <f t="shared" si="352"/>
        <v>0</v>
      </c>
      <c r="BG636" s="2">
        <f t="shared" si="352"/>
        <v>0</v>
      </c>
      <c r="BH636" s="2">
        <f t="shared" si="352"/>
        <v>0</v>
      </c>
      <c r="BI636" s="2">
        <f t="shared" si="352"/>
        <v>0</v>
      </c>
      <c r="BJ636" s="2">
        <f t="shared" si="352"/>
        <v>0</v>
      </c>
      <c r="BK636" s="2">
        <f t="shared" si="352"/>
        <v>0</v>
      </c>
      <c r="BL636" s="2">
        <f t="shared" si="352"/>
        <v>0</v>
      </c>
      <c r="BM636" s="2">
        <f t="shared" si="352"/>
        <v>0</v>
      </c>
      <c r="BN636" s="2">
        <f t="shared" si="352"/>
        <v>0</v>
      </c>
      <c r="BO636" s="2">
        <f t="shared" si="352"/>
        <v>0</v>
      </c>
      <c r="BP636" s="2">
        <f t="shared" si="352"/>
        <v>0</v>
      </c>
      <c r="BQ636" s="2">
        <f t="shared" si="352"/>
        <v>0</v>
      </c>
      <c r="BR636" s="2">
        <f t="shared" si="352"/>
        <v>0</v>
      </c>
      <c r="BS636" s="2">
        <f t="shared" si="352"/>
        <v>0</v>
      </c>
      <c r="BT636" s="2">
        <f t="shared" si="352"/>
        <v>0</v>
      </c>
      <c r="BU636" s="2">
        <f t="shared" si="352"/>
        <v>0</v>
      </c>
      <c r="BV636" s="2">
        <f t="shared" si="352"/>
        <v>0</v>
      </c>
      <c r="BW636" s="2">
        <f t="shared" si="352"/>
        <v>0</v>
      </c>
      <c r="BX636" s="2">
        <f t="shared" si="352"/>
        <v>0</v>
      </c>
      <c r="BY636" s="2">
        <f t="shared" si="352"/>
        <v>0</v>
      </c>
      <c r="BZ636" s="2">
        <f t="shared" si="352"/>
        <v>0</v>
      </c>
      <c r="CA636" s="2">
        <f t="shared" ref="CA636:DF636" si="353">CA648</f>
        <v>61563.14</v>
      </c>
      <c r="CB636" s="2">
        <f t="shared" si="353"/>
        <v>0</v>
      </c>
      <c r="CC636" s="2">
        <f t="shared" si="353"/>
        <v>0</v>
      </c>
      <c r="CD636" s="2">
        <f t="shared" si="353"/>
        <v>61563.14</v>
      </c>
      <c r="CE636" s="2">
        <f t="shared" si="353"/>
        <v>5716.5</v>
      </c>
      <c r="CF636" s="2">
        <f t="shared" si="353"/>
        <v>5716.5</v>
      </c>
      <c r="CG636" s="2">
        <f t="shared" si="353"/>
        <v>0</v>
      </c>
      <c r="CH636" s="2">
        <f t="shared" si="353"/>
        <v>5716.5</v>
      </c>
      <c r="CI636" s="2">
        <f t="shared" si="353"/>
        <v>0</v>
      </c>
      <c r="CJ636" s="2">
        <f t="shared" si="353"/>
        <v>0</v>
      </c>
      <c r="CK636" s="2">
        <f t="shared" si="353"/>
        <v>0</v>
      </c>
      <c r="CL636" s="2">
        <f t="shared" si="353"/>
        <v>0</v>
      </c>
      <c r="CM636" s="2">
        <f t="shared" si="353"/>
        <v>0</v>
      </c>
      <c r="CN636" s="2">
        <f t="shared" si="353"/>
        <v>0</v>
      </c>
      <c r="CO636" s="2">
        <f t="shared" si="353"/>
        <v>0</v>
      </c>
      <c r="CP636" s="2">
        <f t="shared" si="353"/>
        <v>0</v>
      </c>
      <c r="CQ636" s="2">
        <f t="shared" si="353"/>
        <v>0</v>
      </c>
      <c r="CR636" s="2">
        <f t="shared" si="353"/>
        <v>0</v>
      </c>
      <c r="CS636" s="2">
        <f t="shared" si="353"/>
        <v>0</v>
      </c>
      <c r="CT636" s="2">
        <f t="shared" si="353"/>
        <v>0</v>
      </c>
      <c r="CU636" s="2">
        <f t="shared" si="353"/>
        <v>0</v>
      </c>
      <c r="CV636" s="2">
        <f t="shared" si="353"/>
        <v>0</v>
      </c>
      <c r="CW636" s="2">
        <f t="shared" si="353"/>
        <v>0</v>
      </c>
      <c r="CX636" s="2">
        <f t="shared" si="353"/>
        <v>0</v>
      </c>
      <c r="CY636" s="2">
        <f t="shared" si="353"/>
        <v>0</v>
      </c>
      <c r="CZ636" s="2">
        <f t="shared" si="353"/>
        <v>0</v>
      </c>
      <c r="DA636" s="2">
        <f t="shared" si="353"/>
        <v>0</v>
      </c>
      <c r="DB636" s="2">
        <f t="shared" si="353"/>
        <v>0</v>
      </c>
      <c r="DC636" s="2">
        <f t="shared" si="353"/>
        <v>0</v>
      </c>
      <c r="DD636" s="2">
        <f t="shared" si="353"/>
        <v>0</v>
      </c>
      <c r="DE636" s="2">
        <f t="shared" si="353"/>
        <v>0</v>
      </c>
      <c r="DF636" s="2">
        <f t="shared" si="353"/>
        <v>0</v>
      </c>
      <c r="DG636" s="3">
        <f t="shared" ref="DG636:EL636" si="354">DG648</f>
        <v>0</v>
      </c>
      <c r="DH636" s="3">
        <f t="shared" si="354"/>
        <v>0</v>
      </c>
      <c r="DI636" s="3">
        <f t="shared" si="354"/>
        <v>0</v>
      </c>
      <c r="DJ636" s="3">
        <f t="shared" si="354"/>
        <v>0</v>
      </c>
      <c r="DK636" s="3">
        <f t="shared" si="354"/>
        <v>0</v>
      </c>
      <c r="DL636" s="3">
        <f t="shared" si="354"/>
        <v>0</v>
      </c>
      <c r="DM636" s="3">
        <f t="shared" si="354"/>
        <v>0</v>
      </c>
      <c r="DN636" s="3">
        <f t="shared" si="354"/>
        <v>0</v>
      </c>
      <c r="DO636" s="3">
        <f t="shared" si="354"/>
        <v>0</v>
      </c>
      <c r="DP636" s="3">
        <f t="shared" si="354"/>
        <v>0</v>
      </c>
      <c r="DQ636" s="3">
        <f t="shared" si="354"/>
        <v>0</v>
      </c>
      <c r="DR636" s="3">
        <f t="shared" si="354"/>
        <v>0</v>
      </c>
      <c r="DS636" s="3">
        <f t="shared" si="354"/>
        <v>0</v>
      </c>
      <c r="DT636" s="3">
        <f t="shared" si="354"/>
        <v>0</v>
      </c>
      <c r="DU636" s="3">
        <f t="shared" si="354"/>
        <v>0</v>
      </c>
      <c r="DV636" s="3">
        <f t="shared" si="354"/>
        <v>0</v>
      </c>
      <c r="DW636" s="3">
        <f t="shared" si="354"/>
        <v>0</v>
      </c>
      <c r="DX636" s="3">
        <f t="shared" si="354"/>
        <v>0</v>
      </c>
      <c r="DY636" s="3">
        <f t="shared" si="354"/>
        <v>0</v>
      </c>
      <c r="DZ636" s="3">
        <f t="shared" si="354"/>
        <v>0</v>
      </c>
      <c r="EA636" s="3">
        <f t="shared" si="354"/>
        <v>0</v>
      </c>
      <c r="EB636" s="3">
        <f t="shared" si="354"/>
        <v>0</v>
      </c>
      <c r="EC636" s="3">
        <f t="shared" si="354"/>
        <v>0</v>
      </c>
      <c r="ED636" s="3">
        <f t="shared" si="354"/>
        <v>0</v>
      </c>
      <c r="EE636" s="3">
        <f t="shared" si="354"/>
        <v>0</v>
      </c>
      <c r="EF636" s="3">
        <f t="shared" si="354"/>
        <v>0</v>
      </c>
      <c r="EG636" s="3">
        <f t="shared" si="354"/>
        <v>0</v>
      </c>
      <c r="EH636" s="3">
        <f t="shared" si="354"/>
        <v>0</v>
      </c>
      <c r="EI636" s="3">
        <f t="shared" si="354"/>
        <v>0</v>
      </c>
      <c r="EJ636" s="3">
        <f t="shared" si="354"/>
        <v>0</v>
      </c>
      <c r="EK636" s="3">
        <f t="shared" si="354"/>
        <v>0</v>
      </c>
      <c r="EL636" s="3">
        <f t="shared" si="354"/>
        <v>0</v>
      </c>
      <c r="EM636" s="3">
        <f t="shared" ref="EM636:FR636" si="355">EM648</f>
        <v>0</v>
      </c>
      <c r="EN636" s="3">
        <f t="shared" si="355"/>
        <v>0</v>
      </c>
      <c r="EO636" s="3">
        <f t="shared" si="355"/>
        <v>0</v>
      </c>
      <c r="EP636" s="3">
        <f t="shared" si="355"/>
        <v>0</v>
      </c>
      <c r="EQ636" s="3">
        <f t="shared" si="355"/>
        <v>0</v>
      </c>
      <c r="ER636" s="3">
        <f t="shared" si="355"/>
        <v>0</v>
      </c>
      <c r="ES636" s="3">
        <f t="shared" si="355"/>
        <v>0</v>
      </c>
      <c r="ET636" s="3">
        <f t="shared" si="355"/>
        <v>0</v>
      </c>
      <c r="EU636" s="3">
        <f t="shared" si="355"/>
        <v>0</v>
      </c>
      <c r="EV636" s="3">
        <f t="shared" si="355"/>
        <v>0</v>
      </c>
      <c r="EW636" s="3">
        <f t="shared" si="355"/>
        <v>0</v>
      </c>
      <c r="EX636" s="3">
        <f t="shared" si="355"/>
        <v>0</v>
      </c>
      <c r="EY636" s="3">
        <f t="shared" si="355"/>
        <v>0</v>
      </c>
      <c r="EZ636" s="3">
        <f t="shared" si="355"/>
        <v>0</v>
      </c>
      <c r="FA636" s="3">
        <f t="shared" si="355"/>
        <v>0</v>
      </c>
      <c r="FB636" s="3">
        <f t="shared" si="355"/>
        <v>0</v>
      </c>
      <c r="FC636" s="3">
        <f t="shared" si="355"/>
        <v>0</v>
      </c>
      <c r="FD636" s="3">
        <f t="shared" si="355"/>
        <v>0</v>
      </c>
      <c r="FE636" s="3">
        <f t="shared" si="355"/>
        <v>0</v>
      </c>
      <c r="FF636" s="3">
        <f t="shared" si="355"/>
        <v>0</v>
      </c>
      <c r="FG636" s="3">
        <f t="shared" si="355"/>
        <v>0</v>
      </c>
      <c r="FH636" s="3">
        <f t="shared" si="355"/>
        <v>0</v>
      </c>
      <c r="FI636" s="3">
        <f t="shared" si="355"/>
        <v>0</v>
      </c>
      <c r="FJ636" s="3">
        <f t="shared" si="355"/>
        <v>0</v>
      </c>
      <c r="FK636" s="3">
        <f t="shared" si="355"/>
        <v>0</v>
      </c>
      <c r="FL636" s="3">
        <f t="shared" si="355"/>
        <v>0</v>
      </c>
      <c r="FM636" s="3">
        <f t="shared" si="355"/>
        <v>0</v>
      </c>
      <c r="FN636" s="3">
        <f t="shared" si="355"/>
        <v>0</v>
      </c>
      <c r="FO636" s="3">
        <f t="shared" si="355"/>
        <v>0</v>
      </c>
      <c r="FP636" s="3">
        <f t="shared" si="355"/>
        <v>0</v>
      </c>
      <c r="FQ636" s="3">
        <f t="shared" si="355"/>
        <v>0</v>
      </c>
      <c r="FR636" s="3">
        <f t="shared" si="355"/>
        <v>0</v>
      </c>
      <c r="FS636" s="3">
        <f t="shared" ref="FS636:GX636" si="356">FS648</f>
        <v>0</v>
      </c>
      <c r="FT636" s="3">
        <f t="shared" si="356"/>
        <v>0</v>
      </c>
      <c r="FU636" s="3">
        <f t="shared" si="356"/>
        <v>0</v>
      </c>
      <c r="FV636" s="3">
        <f t="shared" si="356"/>
        <v>0</v>
      </c>
      <c r="FW636" s="3">
        <f t="shared" si="356"/>
        <v>0</v>
      </c>
      <c r="FX636" s="3">
        <f t="shared" si="356"/>
        <v>0</v>
      </c>
      <c r="FY636" s="3">
        <f t="shared" si="356"/>
        <v>0</v>
      </c>
      <c r="FZ636" s="3">
        <f t="shared" si="356"/>
        <v>0</v>
      </c>
      <c r="GA636" s="3">
        <f t="shared" si="356"/>
        <v>0</v>
      </c>
      <c r="GB636" s="3">
        <f t="shared" si="356"/>
        <v>0</v>
      </c>
      <c r="GC636" s="3">
        <f t="shared" si="356"/>
        <v>0</v>
      </c>
      <c r="GD636" s="3">
        <f t="shared" si="356"/>
        <v>0</v>
      </c>
      <c r="GE636" s="3">
        <f t="shared" si="356"/>
        <v>0</v>
      </c>
      <c r="GF636" s="3">
        <f t="shared" si="356"/>
        <v>0</v>
      </c>
      <c r="GG636" s="3">
        <f t="shared" si="356"/>
        <v>0</v>
      </c>
      <c r="GH636" s="3">
        <f t="shared" si="356"/>
        <v>0</v>
      </c>
      <c r="GI636" s="3">
        <f t="shared" si="356"/>
        <v>0</v>
      </c>
      <c r="GJ636" s="3">
        <f t="shared" si="356"/>
        <v>0</v>
      </c>
      <c r="GK636" s="3">
        <f t="shared" si="356"/>
        <v>0</v>
      </c>
      <c r="GL636" s="3">
        <f t="shared" si="356"/>
        <v>0</v>
      </c>
      <c r="GM636" s="3">
        <f t="shared" si="356"/>
        <v>0</v>
      </c>
      <c r="GN636" s="3">
        <f t="shared" si="356"/>
        <v>0</v>
      </c>
      <c r="GO636" s="3">
        <f t="shared" si="356"/>
        <v>0</v>
      </c>
      <c r="GP636" s="3">
        <f t="shared" si="356"/>
        <v>0</v>
      </c>
      <c r="GQ636" s="3">
        <f t="shared" si="356"/>
        <v>0</v>
      </c>
      <c r="GR636" s="3">
        <f t="shared" si="356"/>
        <v>0</v>
      </c>
      <c r="GS636" s="3">
        <f t="shared" si="356"/>
        <v>0</v>
      </c>
      <c r="GT636" s="3">
        <f t="shared" si="356"/>
        <v>0</v>
      </c>
      <c r="GU636" s="3">
        <f t="shared" si="356"/>
        <v>0</v>
      </c>
      <c r="GV636" s="3">
        <f t="shared" si="356"/>
        <v>0</v>
      </c>
      <c r="GW636" s="3">
        <f t="shared" si="356"/>
        <v>0</v>
      </c>
      <c r="GX636" s="3">
        <f t="shared" si="356"/>
        <v>0</v>
      </c>
    </row>
    <row r="638" spans="1:245" x14ac:dyDescent="0.2">
      <c r="A638">
        <v>17</v>
      </c>
      <c r="B638">
        <v>1</v>
      </c>
      <c r="D638">
        <f>ROW(EtalonRes!A224)</f>
        <v>224</v>
      </c>
      <c r="E638" t="s">
        <v>372</v>
      </c>
      <c r="F638" t="s">
        <v>62</v>
      </c>
      <c r="G638" t="s">
        <v>314</v>
      </c>
      <c r="H638" t="s">
        <v>35</v>
      </c>
      <c r="I638">
        <v>1</v>
      </c>
      <c r="J638">
        <v>0</v>
      </c>
      <c r="K638">
        <v>1</v>
      </c>
      <c r="O638">
        <f t="shared" ref="O638:O646" si="357">ROUND(CP638,2)</f>
        <v>1631.48</v>
      </c>
      <c r="P638">
        <f t="shared" ref="P638:P646" si="358">ROUND(CQ638*I638,2)</f>
        <v>0</v>
      </c>
      <c r="Q638">
        <f t="shared" ref="Q638:Q646" si="359">ROUND(CR638*I638,2)</f>
        <v>0</v>
      </c>
      <c r="R638">
        <f t="shared" ref="R638:R646" si="360">ROUND(CS638*I638,2)</f>
        <v>0</v>
      </c>
      <c r="S638">
        <f t="shared" ref="S638:S646" si="361">ROUND(CT638*I638,2)</f>
        <v>1631.48</v>
      </c>
      <c r="T638">
        <f t="shared" ref="T638:T646" si="362">ROUND(CU638*I638,2)</f>
        <v>0</v>
      </c>
      <c r="U638">
        <f t="shared" ref="U638:U646" si="363">CV638*I638</f>
        <v>2.12</v>
      </c>
      <c r="V638">
        <f t="shared" ref="V638:V646" si="364">CW638*I638</f>
        <v>0</v>
      </c>
      <c r="W638">
        <f t="shared" ref="W638:W646" si="365">ROUND(CX638*I638,2)</f>
        <v>0</v>
      </c>
      <c r="X638">
        <f t="shared" ref="X638:X646" si="366">ROUND(CY638,2)</f>
        <v>1142.04</v>
      </c>
      <c r="Y638">
        <f t="shared" ref="Y638:Y646" si="367">ROUND(CZ638,2)</f>
        <v>163.15</v>
      </c>
      <c r="AA638">
        <v>1472364219</v>
      </c>
      <c r="AB638">
        <f t="shared" ref="AB638:AB646" si="368">ROUND((AC638+AD638+AF638),6)</f>
        <v>1631.48</v>
      </c>
      <c r="AC638">
        <f t="shared" ref="AC638:AC643" si="369">ROUND(((ES638*2)),6)</f>
        <v>0</v>
      </c>
      <c r="AD638">
        <f t="shared" ref="AD638:AD643" si="370">ROUND(((((ET638*2))-((EU638*2)))+AE638),6)</f>
        <v>0</v>
      </c>
      <c r="AE638">
        <f t="shared" ref="AE638:AF643" si="371">ROUND(((EU638*2)),6)</f>
        <v>0</v>
      </c>
      <c r="AF638">
        <f t="shared" si="371"/>
        <v>1631.48</v>
      </c>
      <c r="AG638">
        <f t="shared" ref="AG638:AG646" si="372">ROUND((AP638),6)</f>
        <v>0</v>
      </c>
      <c r="AH638">
        <f t="shared" ref="AH638:AI643" si="373">((EW638*2))</f>
        <v>2.12</v>
      </c>
      <c r="AI638">
        <f t="shared" si="373"/>
        <v>0</v>
      </c>
      <c r="AJ638">
        <f t="shared" ref="AJ638:AJ646" si="374">(AS638)</f>
        <v>0</v>
      </c>
      <c r="AK638">
        <v>815.74</v>
      </c>
      <c r="AL638">
        <v>0</v>
      </c>
      <c r="AM638">
        <v>0</v>
      </c>
      <c r="AN638">
        <v>0</v>
      </c>
      <c r="AO638">
        <v>815.74</v>
      </c>
      <c r="AP638">
        <v>0</v>
      </c>
      <c r="AQ638">
        <v>1.06</v>
      </c>
      <c r="AR638">
        <v>0</v>
      </c>
      <c r="AS638">
        <v>0</v>
      </c>
      <c r="AT638">
        <v>70</v>
      </c>
      <c r="AU638">
        <v>10</v>
      </c>
      <c r="AV638">
        <v>1</v>
      </c>
      <c r="AW638">
        <v>1</v>
      </c>
      <c r="AZ638">
        <v>1</v>
      </c>
      <c r="BA638">
        <v>1</v>
      </c>
      <c r="BB638">
        <v>1</v>
      </c>
      <c r="BC638">
        <v>1</v>
      </c>
      <c r="BD638" t="s">
        <v>3</v>
      </c>
      <c r="BE638" t="s">
        <v>3</v>
      </c>
      <c r="BF638" t="s">
        <v>3</v>
      </c>
      <c r="BG638" t="s">
        <v>3</v>
      </c>
      <c r="BH638">
        <v>0</v>
      </c>
      <c r="BI638">
        <v>4</v>
      </c>
      <c r="BJ638" t="s">
        <v>64</v>
      </c>
      <c r="BM638">
        <v>0</v>
      </c>
      <c r="BN638">
        <v>0</v>
      </c>
      <c r="BO638" t="s">
        <v>3</v>
      </c>
      <c r="BP638">
        <v>0</v>
      </c>
      <c r="BQ638">
        <v>1</v>
      </c>
      <c r="BR638">
        <v>0</v>
      </c>
      <c r="BS638">
        <v>1</v>
      </c>
      <c r="BT638">
        <v>1</v>
      </c>
      <c r="BU638">
        <v>1</v>
      </c>
      <c r="BV638">
        <v>1</v>
      </c>
      <c r="BW638">
        <v>1</v>
      </c>
      <c r="BX638">
        <v>1</v>
      </c>
      <c r="BY638" t="s">
        <v>3</v>
      </c>
      <c r="BZ638">
        <v>70</v>
      </c>
      <c r="CA638">
        <v>10</v>
      </c>
      <c r="CB638" t="s">
        <v>3</v>
      </c>
      <c r="CE638">
        <v>0</v>
      </c>
      <c r="CF638">
        <v>0</v>
      </c>
      <c r="CG638">
        <v>0</v>
      </c>
      <c r="CM638">
        <v>0</v>
      </c>
      <c r="CN638" t="s">
        <v>3</v>
      </c>
      <c r="CO638">
        <v>0</v>
      </c>
      <c r="CP638">
        <f t="shared" ref="CP638:CP646" si="375">(P638+Q638+S638)</f>
        <v>1631.48</v>
      </c>
      <c r="CQ638">
        <f t="shared" ref="CQ638:CQ646" si="376">(AC638*BC638*AW638)</f>
        <v>0</v>
      </c>
      <c r="CR638">
        <f t="shared" ref="CR638:CR643" si="377">(((((ET638*2))*BB638-((EU638*2))*BS638)+AE638*BS638)*AV638)</f>
        <v>0</v>
      </c>
      <c r="CS638">
        <f t="shared" ref="CS638:CS646" si="378">(AE638*BS638*AV638)</f>
        <v>0</v>
      </c>
      <c r="CT638">
        <f t="shared" ref="CT638:CT646" si="379">(AF638*BA638*AV638)</f>
        <v>1631.48</v>
      </c>
      <c r="CU638">
        <f t="shared" ref="CU638:CU646" si="380">AG638</f>
        <v>0</v>
      </c>
      <c r="CV638">
        <f t="shared" ref="CV638:CV646" si="381">(AH638*AV638)</f>
        <v>2.12</v>
      </c>
      <c r="CW638">
        <f t="shared" ref="CW638:CW646" si="382">AI638</f>
        <v>0</v>
      </c>
      <c r="CX638">
        <f t="shared" ref="CX638:CX646" si="383">AJ638</f>
        <v>0</v>
      </c>
      <c r="CY638">
        <f t="shared" ref="CY638:CY646" si="384">((S638*BZ638)/100)</f>
        <v>1142.0360000000001</v>
      </c>
      <c r="CZ638">
        <f t="shared" ref="CZ638:CZ646" si="385">((S638*CA638)/100)</f>
        <v>163.148</v>
      </c>
      <c r="DC638" t="s">
        <v>3</v>
      </c>
      <c r="DD638" t="s">
        <v>56</v>
      </c>
      <c r="DE638" t="s">
        <v>56</v>
      </c>
      <c r="DF638" t="s">
        <v>56</v>
      </c>
      <c r="DG638" t="s">
        <v>56</v>
      </c>
      <c r="DH638" t="s">
        <v>3</v>
      </c>
      <c r="DI638" t="s">
        <v>56</v>
      </c>
      <c r="DJ638" t="s">
        <v>56</v>
      </c>
      <c r="DK638" t="s">
        <v>3</v>
      </c>
      <c r="DL638" t="s">
        <v>3</v>
      </c>
      <c r="DM638" t="s">
        <v>3</v>
      </c>
      <c r="DN638">
        <v>0</v>
      </c>
      <c r="DO638">
        <v>0</v>
      </c>
      <c r="DP638">
        <v>1</v>
      </c>
      <c r="DQ638">
        <v>1</v>
      </c>
      <c r="DU638">
        <v>16987630</v>
      </c>
      <c r="DV638" t="s">
        <v>35</v>
      </c>
      <c r="DW638" t="s">
        <v>35</v>
      </c>
      <c r="DX638">
        <v>1</v>
      </c>
      <c r="DZ638" t="s">
        <v>3</v>
      </c>
      <c r="EA638" t="s">
        <v>3</v>
      </c>
      <c r="EB638" t="s">
        <v>3</v>
      </c>
      <c r="EC638" t="s">
        <v>3</v>
      </c>
      <c r="EE638">
        <v>1441815344</v>
      </c>
      <c r="EF638">
        <v>1</v>
      </c>
      <c r="EG638" t="s">
        <v>20</v>
      </c>
      <c r="EH638">
        <v>0</v>
      </c>
      <c r="EI638" t="s">
        <v>3</v>
      </c>
      <c r="EJ638">
        <v>4</v>
      </c>
      <c r="EK638">
        <v>0</v>
      </c>
      <c r="EL638" t="s">
        <v>21</v>
      </c>
      <c r="EM638" t="s">
        <v>22</v>
      </c>
      <c r="EO638" t="s">
        <v>3</v>
      </c>
      <c r="EQ638">
        <v>0</v>
      </c>
      <c r="ER638">
        <v>815.74</v>
      </c>
      <c r="ES638">
        <v>0</v>
      </c>
      <c r="ET638">
        <v>0</v>
      </c>
      <c r="EU638">
        <v>0</v>
      </c>
      <c r="EV638">
        <v>815.74</v>
      </c>
      <c r="EW638">
        <v>1.06</v>
      </c>
      <c r="EX638">
        <v>0</v>
      </c>
      <c r="EY638">
        <v>0</v>
      </c>
      <c r="FQ638">
        <v>0</v>
      </c>
      <c r="FR638">
        <f t="shared" ref="FR638:FR646" si="386">ROUND(IF(BI638=3,GM638,0),2)</f>
        <v>0</v>
      </c>
      <c r="FS638">
        <v>0</v>
      </c>
      <c r="FX638">
        <v>70</v>
      </c>
      <c r="FY638">
        <v>10</v>
      </c>
      <c r="GA638" t="s">
        <v>3</v>
      </c>
      <c r="GD638">
        <v>0</v>
      </c>
      <c r="GF638">
        <v>359465501</v>
      </c>
      <c r="GG638">
        <v>2</v>
      </c>
      <c r="GH638">
        <v>1</v>
      </c>
      <c r="GI638">
        <v>-2</v>
      </c>
      <c r="GJ638">
        <v>0</v>
      </c>
      <c r="GK638">
        <f>ROUND(R638*(R12)/100,2)</f>
        <v>0</v>
      </c>
      <c r="GL638">
        <f t="shared" ref="GL638:GL646" si="387">ROUND(IF(AND(BH638=3,BI638=3,FS638&lt;&gt;0),P638,0),2)</f>
        <v>0</v>
      </c>
      <c r="GM638">
        <f t="shared" ref="GM638:GM646" si="388">ROUND(O638+X638+Y638+GK638,2)+GX638</f>
        <v>2936.67</v>
      </c>
      <c r="GN638">
        <f t="shared" ref="GN638:GN646" si="389">IF(OR(BI638=0,BI638=1),GM638-GX638,0)</f>
        <v>0</v>
      </c>
      <c r="GO638">
        <f t="shared" ref="GO638:GO646" si="390">IF(BI638=2,GM638-GX638,0)</f>
        <v>0</v>
      </c>
      <c r="GP638">
        <f t="shared" ref="GP638:GP646" si="391">IF(BI638=4,GM638-GX638,0)</f>
        <v>2936.67</v>
      </c>
      <c r="GR638">
        <v>0</v>
      </c>
      <c r="GS638">
        <v>3</v>
      </c>
      <c r="GT638">
        <v>0</v>
      </c>
      <c r="GU638" t="s">
        <v>3</v>
      </c>
      <c r="GV638">
        <f t="shared" ref="GV638:GV646" si="392">ROUND((GT638),6)</f>
        <v>0</v>
      </c>
      <c r="GW638">
        <v>1</v>
      </c>
      <c r="GX638">
        <f t="shared" ref="GX638:GX646" si="393">ROUND(HC638*I638,2)</f>
        <v>0</v>
      </c>
      <c r="HA638">
        <v>0</v>
      </c>
      <c r="HB638">
        <v>0</v>
      </c>
      <c r="HC638">
        <f t="shared" ref="HC638:HC646" si="394">GV638*GW638</f>
        <v>0</v>
      </c>
      <c r="HE638" t="s">
        <v>3</v>
      </c>
      <c r="HF638" t="s">
        <v>3</v>
      </c>
      <c r="HM638" t="s">
        <v>3</v>
      </c>
      <c r="HN638" t="s">
        <v>3</v>
      </c>
      <c r="HO638" t="s">
        <v>3</v>
      </c>
      <c r="HP638" t="s">
        <v>3</v>
      </c>
      <c r="HQ638" t="s">
        <v>3</v>
      </c>
      <c r="IK638">
        <v>0</v>
      </c>
    </row>
    <row r="639" spans="1:245" x14ac:dyDescent="0.2">
      <c r="A639">
        <v>17</v>
      </c>
      <c r="B639">
        <v>1</v>
      </c>
      <c r="D639">
        <f>ROW(EtalonRes!A229)</f>
        <v>229</v>
      </c>
      <c r="E639" t="s">
        <v>3</v>
      </c>
      <c r="F639" t="s">
        <v>373</v>
      </c>
      <c r="G639" t="s">
        <v>374</v>
      </c>
      <c r="H639" t="s">
        <v>35</v>
      </c>
      <c r="I639">
        <v>1</v>
      </c>
      <c r="J639">
        <v>0</v>
      </c>
      <c r="K639">
        <v>1</v>
      </c>
      <c r="O639">
        <f t="shared" si="357"/>
        <v>12801.28</v>
      </c>
      <c r="P639">
        <f t="shared" si="358"/>
        <v>176.74</v>
      </c>
      <c r="Q639">
        <f t="shared" si="359"/>
        <v>0</v>
      </c>
      <c r="R639">
        <f t="shared" si="360"/>
        <v>0</v>
      </c>
      <c r="S639">
        <f t="shared" si="361"/>
        <v>12624.54</v>
      </c>
      <c r="T639">
        <f t="shared" si="362"/>
        <v>0</v>
      </c>
      <c r="U639">
        <f t="shared" si="363"/>
        <v>15.22</v>
      </c>
      <c r="V639">
        <f t="shared" si="364"/>
        <v>0</v>
      </c>
      <c r="W639">
        <f t="shared" si="365"/>
        <v>0</v>
      </c>
      <c r="X639">
        <f t="shared" si="366"/>
        <v>8837.18</v>
      </c>
      <c r="Y639">
        <f t="shared" si="367"/>
        <v>1262.45</v>
      </c>
      <c r="AA639">
        <v>-1</v>
      </c>
      <c r="AB639">
        <f t="shared" si="368"/>
        <v>12801.28</v>
      </c>
      <c r="AC639">
        <f t="shared" si="369"/>
        <v>176.74</v>
      </c>
      <c r="AD639">
        <f t="shared" si="370"/>
        <v>0</v>
      </c>
      <c r="AE639">
        <f t="shared" si="371"/>
        <v>0</v>
      </c>
      <c r="AF639">
        <f t="shared" si="371"/>
        <v>12624.54</v>
      </c>
      <c r="AG639">
        <f t="shared" si="372"/>
        <v>0</v>
      </c>
      <c r="AH639">
        <f t="shared" si="373"/>
        <v>15.22</v>
      </c>
      <c r="AI639">
        <f t="shared" si="373"/>
        <v>0</v>
      </c>
      <c r="AJ639">
        <f t="shared" si="374"/>
        <v>0</v>
      </c>
      <c r="AK639">
        <v>6400.64</v>
      </c>
      <c r="AL639">
        <v>88.37</v>
      </c>
      <c r="AM639">
        <v>0</v>
      </c>
      <c r="AN639">
        <v>0</v>
      </c>
      <c r="AO639">
        <v>6312.27</v>
      </c>
      <c r="AP639">
        <v>0</v>
      </c>
      <c r="AQ639">
        <v>7.61</v>
      </c>
      <c r="AR639">
        <v>0</v>
      </c>
      <c r="AS639">
        <v>0</v>
      </c>
      <c r="AT639">
        <v>70</v>
      </c>
      <c r="AU639">
        <v>10</v>
      </c>
      <c r="AV639">
        <v>1</v>
      </c>
      <c r="AW639">
        <v>1</v>
      </c>
      <c r="AZ639">
        <v>1</v>
      </c>
      <c r="BA639">
        <v>1</v>
      </c>
      <c r="BB639">
        <v>1</v>
      </c>
      <c r="BC639">
        <v>1</v>
      </c>
      <c r="BD639" t="s">
        <v>3</v>
      </c>
      <c r="BE639" t="s">
        <v>3</v>
      </c>
      <c r="BF639" t="s">
        <v>3</v>
      </c>
      <c r="BG639" t="s">
        <v>3</v>
      </c>
      <c r="BH639">
        <v>0</v>
      </c>
      <c r="BI639">
        <v>4</v>
      </c>
      <c r="BJ639" t="s">
        <v>375</v>
      </c>
      <c r="BM639">
        <v>0</v>
      </c>
      <c r="BN639">
        <v>0</v>
      </c>
      <c r="BO639" t="s">
        <v>3</v>
      </c>
      <c r="BP639">
        <v>0</v>
      </c>
      <c r="BQ639">
        <v>1</v>
      </c>
      <c r="BR639">
        <v>0</v>
      </c>
      <c r="BS639">
        <v>1</v>
      </c>
      <c r="BT639">
        <v>1</v>
      </c>
      <c r="BU639">
        <v>1</v>
      </c>
      <c r="BV639">
        <v>1</v>
      </c>
      <c r="BW639">
        <v>1</v>
      </c>
      <c r="BX639">
        <v>1</v>
      </c>
      <c r="BY639" t="s">
        <v>3</v>
      </c>
      <c r="BZ639">
        <v>70</v>
      </c>
      <c r="CA639">
        <v>10</v>
      </c>
      <c r="CB639" t="s">
        <v>3</v>
      </c>
      <c r="CE639">
        <v>0</v>
      </c>
      <c r="CF639">
        <v>0</v>
      </c>
      <c r="CG639">
        <v>0</v>
      </c>
      <c r="CM639">
        <v>0</v>
      </c>
      <c r="CN639" t="s">
        <v>3</v>
      </c>
      <c r="CO639">
        <v>0</v>
      </c>
      <c r="CP639">
        <f t="shared" si="375"/>
        <v>12801.28</v>
      </c>
      <c r="CQ639">
        <f t="shared" si="376"/>
        <v>176.74</v>
      </c>
      <c r="CR639">
        <f t="shared" si="377"/>
        <v>0</v>
      </c>
      <c r="CS639">
        <f t="shared" si="378"/>
        <v>0</v>
      </c>
      <c r="CT639">
        <f t="shared" si="379"/>
        <v>12624.54</v>
      </c>
      <c r="CU639">
        <f t="shared" si="380"/>
        <v>0</v>
      </c>
      <c r="CV639">
        <f t="shared" si="381"/>
        <v>15.22</v>
      </c>
      <c r="CW639">
        <f t="shared" si="382"/>
        <v>0</v>
      </c>
      <c r="CX639">
        <f t="shared" si="383"/>
        <v>0</v>
      </c>
      <c r="CY639">
        <f t="shared" si="384"/>
        <v>8837.1779999999999</v>
      </c>
      <c r="CZ639">
        <f t="shared" si="385"/>
        <v>1262.4540000000002</v>
      </c>
      <c r="DC639" t="s">
        <v>3</v>
      </c>
      <c r="DD639" t="s">
        <v>56</v>
      </c>
      <c r="DE639" t="s">
        <v>56</v>
      </c>
      <c r="DF639" t="s">
        <v>56</v>
      </c>
      <c r="DG639" t="s">
        <v>56</v>
      </c>
      <c r="DH639" t="s">
        <v>3</v>
      </c>
      <c r="DI639" t="s">
        <v>56</v>
      </c>
      <c r="DJ639" t="s">
        <v>56</v>
      </c>
      <c r="DK639" t="s">
        <v>3</v>
      </c>
      <c r="DL639" t="s">
        <v>3</v>
      </c>
      <c r="DM639" t="s">
        <v>3</v>
      </c>
      <c r="DN639">
        <v>0</v>
      </c>
      <c r="DO639">
        <v>0</v>
      </c>
      <c r="DP639">
        <v>1</v>
      </c>
      <c r="DQ639">
        <v>1</v>
      </c>
      <c r="DU639">
        <v>16987630</v>
      </c>
      <c r="DV639" t="s">
        <v>35</v>
      </c>
      <c r="DW639" t="s">
        <v>35</v>
      </c>
      <c r="DX639">
        <v>1</v>
      </c>
      <c r="DZ639" t="s">
        <v>3</v>
      </c>
      <c r="EA639" t="s">
        <v>3</v>
      </c>
      <c r="EB639" t="s">
        <v>3</v>
      </c>
      <c r="EC639" t="s">
        <v>3</v>
      </c>
      <c r="EE639">
        <v>1441815344</v>
      </c>
      <c r="EF639">
        <v>1</v>
      </c>
      <c r="EG639" t="s">
        <v>20</v>
      </c>
      <c r="EH639">
        <v>0</v>
      </c>
      <c r="EI639" t="s">
        <v>3</v>
      </c>
      <c r="EJ639">
        <v>4</v>
      </c>
      <c r="EK639">
        <v>0</v>
      </c>
      <c r="EL639" t="s">
        <v>21</v>
      </c>
      <c r="EM639" t="s">
        <v>22</v>
      </c>
      <c r="EO639" t="s">
        <v>3</v>
      </c>
      <c r="EQ639">
        <v>1311744</v>
      </c>
      <c r="ER639">
        <v>6400.64</v>
      </c>
      <c r="ES639">
        <v>88.37</v>
      </c>
      <c r="ET639">
        <v>0</v>
      </c>
      <c r="EU639">
        <v>0</v>
      </c>
      <c r="EV639">
        <v>6312.27</v>
      </c>
      <c r="EW639">
        <v>7.61</v>
      </c>
      <c r="EX639">
        <v>0</v>
      </c>
      <c r="EY639">
        <v>0</v>
      </c>
      <c r="FQ639">
        <v>0</v>
      </c>
      <c r="FR639">
        <f t="shared" si="386"/>
        <v>0</v>
      </c>
      <c r="FS639">
        <v>0</v>
      </c>
      <c r="FX639">
        <v>70</v>
      </c>
      <c r="FY639">
        <v>10</v>
      </c>
      <c r="GA639" t="s">
        <v>3</v>
      </c>
      <c r="GD639">
        <v>0</v>
      </c>
      <c r="GF639">
        <v>-155938682</v>
      </c>
      <c r="GG639">
        <v>2</v>
      </c>
      <c r="GH639">
        <v>1</v>
      </c>
      <c r="GI639">
        <v>-2</v>
      </c>
      <c r="GJ639">
        <v>0</v>
      </c>
      <c r="GK639">
        <f>ROUND(R639*(R12)/100,2)</f>
        <v>0</v>
      </c>
      <c r="GL639">
        <f t="shared" si="387"/>
        <v>0</v>
      </c>
      <c r="GM639">
        <f t="shared" si="388"/>
        <v>22900.91</v>
      </c>
      <c r="GN639">
        <f t="shared" si="389"/>
        <v>0</v>
      </c>
      <c r="GO639">
        <f t="shared" si="390"/>
        <v>0</v>
      </c>
      <c r="GP639">
        <f t="shared" si="391"/>
        <v>22900.91</v>
      </c>
      <c r="GR639">
        <v>0</v>
      </c>
      <c r="GS639">
        <v>3</v>
      </c>
      <c r="GT639">
        <v>0</v>
      </c>
      <c r="GU639" t="s">
        <v>3</v>
      </c>
      <c r="GV639">
        <f t="shared" si="392"/>
        <v>0</v>
      </c>
      <c r="GW639">
        <v>1</v>
      </c>
      <c r="GX639">
        <f t="shared" si="393"/>
        <v>0</v>
      </c>
      <c r="HA639">
        <v>0</v>
      </c>
      <c r="HB639">
        <v>0</v>
      </c>
      <c r="HC639">
        <f t="shared" si="394"/>
        <v>0</v>
      </c>
      <c r="HE639" t="s">
        <v>3</v>
      </c>
      <c r="HF639" t="s">
        <v>3</v>
      </c>
      <c r="HM639" t="s">
        <v>3</v>
      </c>
      <c r="HN639" t="s">
        <v>3</v>
      </c>
      <c r="HO639" t="s">
        <v>3</v>
      </c>
      <c r="HP639" t="s">
        <v>3</v>
      </c>
      <c r="HQ639" t="s">
        <v>3</v>
      </c>
      <c r="IK639">
        <v>0</v>
      </c>
    </row>
    <row r="640" spans="1:245" x14ac:dyDescent="0.2">
      <c r="A640">
        <v>17</v>
      </c>
      <c r="B640">
        <v>1</v>
      </c>
      <c r="D640">
        <f>ROW(EtalonRes!A234)</f>
        <v>234</v>
      </c>
      <c r="E640" t="s">
        <v>376</v>
      </c>
      <c r="F640" t="s">
        <v>377</v>
      </c>
      <c r="G640" t="s">
        <v>378</v>
      </c>
      <c r="H640" t="s">
        <v>35</v>
      </c>
      <c r="I640">
        <v>1</v>
      </c>
      <c r="J640">
        <v>0</v>
      </c>
      <c r="K640">
        <v>1</v>
      </c>
      <c r="O640">
        <f t="shared" si="357"/>
        <v>1555.98</v>
      </c>
      <c r="P640">
        <f t="shared" si="358"/>
        <v>6.12</v>
      </c>
      <c r="Q640">
        <f t="shared" si="359"/>
        <v>286.66000000000003</v>
      </c>
      <c r="R640">
        <f t="shared" si="360"/>
        <v>181.76</v>
      </c>
      <c r="S640">
        <f t="shared" si="361"/>
        <v>1263.2</v>
      </c>
      <c r="T640">
        <f t="shared" si="362"/>
        <v>0</v>
      </c>
      <c r="U640">
        <f t="shared" si="363"/>
        <v>1.78</v>
      </c>
      <c r="V640">
        <f t="shared" si="364"/>
        <v>0</v>
      </c>
      <c r="W640">
        <f t="shared" si="365"/>
        <v>0</v>
      </c>
      <c r="X640">
        <f t="shared" si="366"/>
        <v>884.24</v>
      </c>
      <c r="Y640">
        <f t="shared" si="367"/>
        <v>126.32</v>
      </c>
      <c r="AA640">
        <v>1472364219</v>
      </c>
      <c r="AB640">
        <f t="shared" si="368"/>
        <v>1555.98</v>
      </c>
      <c r="AC640">
        <f t="shared" si="369"/>
        <v>6.12</v>
      </c>
      <c r="AD640">
        <f t="shared" si="370"/>
        <v>286.66000000000003</v>
      </c>
      <c r="AE640">
        <f t="shared" si="371"/>
        <v>181.76</v>
      </c>
      <c r="AF640">
        <f t="shared" si="371"/>
        <v>1263.2</v>
      </c>
      <c r="AG640">
        <f t="shared" si="372"/>
        <v>0</v>
      </c>
      <c r="AH640">
        <f t="shared" si="373"/>
        <v>1.78</v>
      </c>
      <c r="AI640">
        <f t="shared" si="373"/>
        <v>0</v>
      </c>
      <c r="AJ640">
        <f t="shared" si="374"/>
        <v>0</v>
      </c>
      <c r="AK640">
        <v>777.99</v>
      </c>
      <c r="AL640">
        <v>3.06</v>
      </c>
      <c r="AM640">
        <v>143.33000000000001</v>
      </c>
      <c r="AN640">
        <v>90.88</v>
      </c>
      <c r="AO640">
        <v>631.6</v>
      </c>
      <c r="AP640">
        <v>0</v>
      </c>
      <c r="AQ640">
        <v>0.89</v>
      </c>
      <c r="AR640">
        <v>0</v>
      </c>
      <c r="AS640">
        <v>0</v>
      </c>
      <c r="AT640">
        <v>70</v>
      </c>
      <c r="AU640">
        <v>10</v>
      </c>
      <c r="AV640">
        <v>1</v>
      </c>
      <c r="AW640">
        <v>1</v>
      </c>
      <c r="AZ640">
        <v>1</v>
      </c>
      <c r="BA640">
        <v>1</v>
      </c>
      <c r="BB640">
        <v>1</v>
      </c>
      <c r="BC640">
        <v>1</v>
      </c>
      <c r="BD640" t="s">
        <v>3</v>
      </c>
      <c r="BE640" t="s">
        <v>3</v>
      </c>
      <c r="BF640" t="s">
        <v>3</v>
      </c>
      <c r="BG640" t="s">
        <v>3</v>
      </c>
      <c r="BH640">
        <v>0</v>
      </c>
      <c r="BI640">
        <v>4</v>
      </c>
      <c r="BJ640" t="s">
        <v>379</v>
      </c>
      <c r="BM640">
        <v>0</v>
      </c>
      <c r="BN640">
        <v>0</v>
      </c>
      <c r="BO640" t="s">
        <v>3</v>
      </c>
      <c r="BP640">
        <v>0</v>
      </c>
      <c r="BQ640">
        <v>1</v>
      </c>
      <c r="BR640">
        <v>0</v>
      </c>
      <c r="BS640">
        <v>1</v>
      </c>
      <c r="BT640">
        <v>1</v>
      </c>
      <c r="BU640">
        <v>1</v>
      </c>
      <c r="BV640">
        <v>1</v>
      </c>
      <c r="BW640">
        <v>1</v>
      </c>
      <c r="BX640">
        <v>1</v>
      </c>
      <c r="BY640" t="s">
        <v>3</v>
      </c>
      <c r="BZ640">
        <v>70</v>
      </c>
      <c r="CA640">
        <v>10</v>
      </c>
      <c r="CB640" t="s">
        <v>3</v>
      </c>
      <c r="CE640">
        <v>0</v>
      </c>
      <c r="CF640">
        <v>0</v>
      </c>
      <c r="CG640">
        <v>0</v>
      </c>
      <c r="CM640">
        <v>0</v>
      </c>
      <c r="CN640" t="s">
        <v>3</v>
      </c>
      <c r="CO640">
        <v>0</v>
      </c>
      <c r="CP640">
        <f t="shared" si="375"/>
        <v>1555.98</v>
      </c>
      <c r="CQ640">
        <f t="shared" si="376"/>
        <v>6.12</v>
      </c>
      <c r="CR640">
        <f t="shared" si="377"/>
        <v>286.66000000000003</v>
      </c>
      <c r="CS640">
        <f t="shared" si="378"/>
        <v>181.76</v>
      </c>
      <c r="CT640">
        <f t="shared" si="379"/>
        <v>1263.2</v>
      </c>
      <c r="CU640">
        <f t="shared" si="380"/>
        <v>0</v>
      </c>
      <c r="CV640">
        <f t="shared" si="381"/>
        <v>1.78</v>
      </c>
      <c r="CW640">
        <f t="shared" si="382"/>
        <v>0</v>
      </c>
      <c r="CX640">
        <f t="shared" si="383"/>
        <v>0</v>
      </c>
      <c r="CY640">
        <f t="shared" si="384"/>
        <v>884.24</v>
      </c>
      <c r="CZ640">
        <f t="shared" si="385"/>
        <v>126.32</v>
      </c>
      <c r="DC640" t="s">
        <v>3</v>
      </c>
      <c r="DD640" t="s">
        <v>56</v>
      </c>
      <c r="DE640" t="s">
        <v>56</v>
      </c>
      <c r="DF640" t="s">
        <v>56</v>
      </c>
      <c r="DG640" t="s">
        <v>56</v>
      </c>
      <c r="DH640" t="s">
        <v>3</v>
      </c>
      <c r="DI640" t="s">
        <v>56</v>
      </c>
      <c r="DJ640" t="s">
        <v>56</v>
      </c>
      <c r="DK640" t="s">
        <v>3</v>
      </c>
      <c r="DL640" t="s">
        <v>3</v>
      </c>
      <c r="DM640" t="s">
        <v>3</v>
      </c>
      <c r="DN640">
        <v>0</v>
      </c>
      <c r="DO640">
        <v>0</v>
      </c>
      <c r="DP640">
        <v>1</v>
      </c>
      <c r="DQ640">
        <v>1</v>
      </c>
      <c r="DU640">
        <v>16987630</v>
      </c>
      <c r="DV640" t="s">
        <v>35</v>
      </c>
      <c r="DW640" t="s">
        <v>35</v>
      </c>
      <c r="DX640">
        <v>1</v>
      </c>
      <c r="DZ640" t="s">
        <v>3</v>
      </c>
      <c r="EA640" t="s">
        <v>3</v>
      </c>
      <c r="EB640" t="s">
        <v>3</v>
      </c>
      <c r="EC640" t="s">
        <v>3</v>
      </c>
      <c r="EE640">
        <v>1441815344</v>
      </c>
      <c r="EF640">
        <v>1</v>
      </c>
      <c r="EG640" t="s">
        <v>20</v>
      </c>
      <c r="EH640">
        <v>0</v>
      </c>
      <c r="EI640" t="s">
        <v>3</v>
      </c>
      <c r="EJ640">
        <v>4</v>
      </c>
      <c r="EK640">
        <v>0</v>
      </c>
      <c r="EL640" t="s">
        <v>21</v>
      </c>
      <c r="EM640" t="s">
        <v>22</v>
      </c>
      <c r="EO640" t="s">
        <v>3</v>
      </c>
      <c r="EQ640">
        <v>0</v>
      </c>
      <c r="ER640">
        <v>777.99</v>
      </c>
      <c r="ES640">
        <v>3.06</v>
      </c>
      <c r="ET640">
        <v>143.33000000000001</v>
      </c>
      <c r="EU640">
        <v>90.88</v>
      </c>
      <c r="EV640">
        <v>631.6</v>
      </c>
      <c r="EW640">
        <v>0.89</v>
      </c>
      <c r="EX640">
        <v>0</v>
      </c>
      <c r="EY640">
        <v>0</v>
      </c>
      <c r="FQ640">
        <v>0</v>
      </c>
      <c r="FR640">
        <f t="shared" si="386"/>
        <v>0</v>
      </c>
      <c r="FS640">
        <v>0</v>
      </c>
      <c r="FX640">
        <v>70</v>
      </c>
      <c r="FY640">
        <v>10</v>
      </c>
      <c r="GA640" t="s">
        <v>3</v>
      </c>
      <c r="GD640">
        <v>0</v>
      </c>
      <c r="GF640">
        <v>-608912781</v>
      </c>
      <c r="GG640">
        <v>2</v>
      </c>
      <c r="GH640">
        <v>1</v>
      </c>
      <c r="GI640">
        <v>-2</v>
      </c>
      <c r="GJ640">
        <v>0</v>
      </c>
      <c r="GK640">
        <f>ROUND(R640*(R12)/100,2)</f>
        <v>196.3</v>
      </c>
      <c r="GL640">
        <f t="shared" si="387"/>
        <v>0</v>
      </c>
      <c r="GM640">
        <f t="shared" si="388"/>
        <v>2762.84</v>
      </c>
      <c r="GN640">
        <f t="shared" si="389"/>
        <v>0</v>
      </c>
      <c r="GO640">
        <f t="shared" si="390"/>
        <v>0</v>
      </c>
      <c r="GP640">
        <f t="shared" si="391"/>
        <v>2762.84</v>
      </c>
      <c r="GR640">
        <v>0</v>
      </c>
      <c r="GS640">
        <v>3</v>
      </c>
      <c r="GT640">
        <v>0</v>
      </c>
      <c r="GU640" t="s">
        <v>3</v>
      </c>
      <c r="GV640">
        <f t="shared" si="392"/>
        <v>0</v>
      </c>
      <c r="GW640">
        <v>1</v>
      </c>
      <c r="GX640">
        <f t="shared" si="393"/>
        <v>0</v>
      </c>
      <c r="HA640">
        <v>0</v>
      </c>
      <c r="HB640">
        <v>0</v>
      </c>
      <c r="HC640">
        <f t="shared" si="394"/>
        <v>0</v>
      </c>
      <c r="HE640" t="s">
        <v>3</v>
      </c>
      <c r="HF640" t="s">
        <v>3</v>
      </c>
      <c r="HM640" t="s">
        <v>3</v>
      </c>
      <c r="HN640" t="s">
        <v>3</v>
      </c>
      <c r="HO640" t="s">
        <v>3</v>
      </c>
      <c r="HP640" t="s">
        <v>3</v>
      </c>
      <c r="HQ640" t="s">
        <v>3</v>
      </c>
      <c r="IK640">
        <v>0</v>
      </c>
    </row>
    <row r="641" spans="1:245" x14ac:dyDescent="0.2">
      <c r="A641">
        <v>17</v>
      </c>
      <c r="B641">
        <v>1</v>
      </c>
      <c r="D641">
        <f>ROW(EtalonRes!A236)</f>
        <v>236</v>
      </c>
      <c r="E641" t="s">
        <v>3</v>
      </c>
      <c r="F641" t="s">
        <v>380</v>
      </c>
      <c r="G641" t="s">
        <v>381</v>
      </c>
      <c r="H641" t="s">
        <v>35</v>
      </c>
      <c r="I641">
        <v>1</v>
      </c>
      <c r="J641">
        <v>0</v>
      </c>
      <c r="K641">
        <v>1</v>
      </c>
      <c r="O641">
        <f t="shared" si="357"/>
        <v>153.80000000000001</v>
      </c>
      <c r="P641">
        <f t="shared" si="358"/>
        <v>0</v>
      </c>
      <c r="Q641">
        <f t="shared" si="359"/>
        <v>26.06</v>
      </c>
      <c r="R641">
        <f t="shared" si="360"/>
        <v>16.52</v>
      </c>
      <c r="S641">
        <f t="shared" si="361"/>
        <v>127.74</v>
      </c>
      <c r="T641">
        <f t="shared" si="362"/>
        <v>0</v>
      </c>
      <c r="U641">
        <f t="shared" si="363"/>
        <v>0.18</v>
      </c>
      <c r="V641">
        <f t="shared" si="364"/>
        <v>0</v>
      </c>
      <c r="W641">
        <f t="shared" si="365"/>
        <v>0</v>
      </c>
      <c r="X641">
        <f t="shared" si="366"/>
        <v>89.42</v>
      </c>
      <c r="Y641">
        <f t="shared" si="367"/>
        <v>12.77</v>
      </c>
      <c r="AA641">
        <v>-1</v>
      </c>
      <c r="AB641">
        <f t="shared" si="368"/>
        <v>153.80000000000001</v>
      </c>
      <c r="AC641">
        <f t="shared" si="369"/>
        <v>0</v>
      </c>
      <c r="AD641">
        <f t="shared" si="370"/>
        <v>26.06</v>
      </c>
      <c r="AE641">
        <f t="shared" si="371"/>
        <v>16.52</v>
      </c>
      <c r="AF641">
        <f t="shared" si="371"/>
        <v>127.74</v>
      </c>
      <c r="AG641">
        <f t="shared" si="372"/>
        <v>0</v>
      </c>
      <c r="AH641">
        <f t="shared" si="373"/>
        <v>0.18</v>
      </c>
      <c r="AI641">
        <f t="shared" si="373"/>
        <v>0</v>
      </c>
      <c r="AJ641">
        <f t="shared" si="374"/>
        <v>0</v>
      </c>
      <c r="AK641">
        <v>76.900000000000006</v>
      </c>
      <c r="AL641">
        <v>0</v>
      </c>
      <c r="AM641">
        <v>13.03</v>
      </c>
      <c r="AN641">
        <v>8.26</v>
      </c>
      <c r="AO641">
        <v>63.87</v>
      </c>
      <c r="AP641">
        <v>0</v>
      </c>
      <c r="AQ641">
        <v>0.09</v>
      </c>
      <c r="AR641">
        <v>0</v>
      </c>
      <c r="AS641">
        <v>0</v>
      </c>
      <c r="AT641">
        <v>70</v>
      </c>
      <c r="AU641">
        <v>10</v>
      </c>
      <c r="AV641">
        <v>1</v>
      </c>
      <c r="AW641">
        <v>1</v>
      </c>
      <c r="AZ641">
        <v>1</v>
      </c>
      <c r="BA641">
        <v>1</v>
      </c>
      <c r="BB641">
        <v>1</v>
      </c>
      <c r="BC641">
        <v>1</v>
      </c>
      <c r="BD641" t="s">
        <v>3</v>
      </c>
      <c r="BE641" t="s">
        <v>3</v>
      </c>
      <c r="BF641" t="s">
        <v>3</v>
      </c>
      <c r="BG641" t="s">
        <v>3</v>
      </c>
      <c r="BH641">
        <v>0</v>
      </c>
      <c r="BI641">
        <v>4</v>
      </c>
      <c r="BJ641" t="s">
        <v>382</v>
      </c>
      <c r="BM641">
        <v>0</v>
      </c>
      <c r="BN641">
        <v>0</v>
      </c>
      <c r="BO641" t="s">
        <v>3</v>
      </c>
      <c r="BP641">
        <v>0</v>
      </c>
      <c r="BQ641">
        <v>1</v>
      </c>
      <c r="BR641">
        <v>0</v>
      </c>
      <c r="BS641">
        <v>1</v>
      </c>
      <c r="BT641">
        <v>1</v>
      </c>
      <c r="BU641">
        <v>1</v>
      </c>
      <c r="BV641">
        <v>1</v>
      </c>
      <c r="BW641">
        <v>1</v>
      </c>
      <c r="BX641">
        <v>1</v>
      </c>
      <c r="BY641" t="s">
        <v>3</v>
      </c>
      <c r="BZ641">
        <v>70</v>
      </c>
      <c r="CA641">
        <v>10</v>
      </c>
      <c r="CB641" t="s">
        <v>3</v>
      </c>
      <c r="CE641">
        <v>0</v>
      </c>
      <c r="CF641">
        <v>0</v>
      </c>
      <c r="CG641">
        <v>0</v>
      </c>
      <c r="CM641">
        <v>0</v>
      </c>
      <c r="CN641" t="s">
        <v>3</v>
      </c>
      <c r="CO641">
        <v>0</v>
      </c>
      <c r="CP641">
        <f t="shared" si="375"/>
        <v>153.79999999999998</v>
      </c>
      <c r="CQ641">
        <f t="shared" si="376"/>
        <v>0</v>
      </c>
      <c r="CR641">
        <f t="shared" si="377"/>
        <v>26.06</v>
      </c>
      <c r="CS641">
        <f t="shared" si="378"/>
        <v>16.52</v>
      </c>
      <c r="CT641">
        <f t="shared" si="379"/>
        <v>127.74</v>
      </c>
      <c r="CU641">
        <f t="shared" si="380"/>
        <v>0</v>
      </c>
      <c r="CV641">
        <f t="shared" si="381"/>
        <v>0.18</v>
      </c>
      <c r="CW641">
        <f t="shared" si="382"/>
        <v>0</v>
      </c>
      <c r="CX641">
        <f t="shared" si="383"/>
        <v>0</v>
      </c>
      <c r="CY641">
        <f t="shared" si="384"/>
        <v>89.417999999999992</v>
      </c>
      <c r="CZ641">
        <f t="shared" si="385"/>
        <v>12.773999999999999</v>
      </c>
      <c r="DC641" t="s">
        <v>3</v>
      </c>
      <c r="DD641" t="s">
        <v>56</v>
      </c>
      <c r="DE641" t="s">
        <v>56</v>
      </c>
      <c r="DF641" t="s">
        <v>56</v>
      </c>
      <c r="DG641" t="s">
        <v>56</v>
      </c>
      <c r="DH641" t="s">
        <v>3</v>
      </c>
      <c r="DI641" t="s">
        <v>56</v>
      </c>
      <c r="DJ641" t="s">
        <v>56</v>
      </c>
      <c r="DK641" t="s">
        <v>3</v>
      </c>
      <c r="DL641" t="s">
        <v>3</v>
      </c>
      <c r="DM641" t="s">
        <v>3</v>
      </c>
      <c r="DN641">
        <v>0</v>
      </c>
      <c r="DO641">
        <v>0</v>
      </c>
      <c r="DP641">
        <v>1</v>
      </c>
      <c r="DQ641">
        <v>1</v>
      </c>
      <c r="DU641">
        <v>16987630</v>
      </c>
      <c r="DV641" t="s">
        <v>35</v>
      </c>
      <c r="DW641" t="s">
        <v>35</v>
      </c>
      <c r="DX641">
        <v>1</v>
      </c>
      <c r="DZ641" t="s">
        <v>3</v>
      </c>
      <c r="EA641" t="s">
        <v>3</v>
      </c>
      <c r="EB641" t="s">
        <v>3</v>
      </c>
      <c r="EC641" t="s">
        <v>3</v>
      </c>
      <c r="EE641">
        <v>1441815344</v>
      </c>
      <c r="EF641">
        <v>1</v>
      </c>
      <c r="EG641" t="s">
        <v>20</v>
      </c>
      <c r="EH641">
        <v>0</v>
      </c>
      <c r="EI641" t="s">
        <v>3</v>
      </c>
      <c r="EJ641">
        <v>4</v>
      </c>
      <c r="EK641">
        <v>0</v>
      </c>
      <c r="EL641" t="s">
        <v>21</v>
      </c>
      <c r="EM641" t="s">
        <v>22</v>
      </c>
      <c r="EO641" t="s">
        <v>3</v>
      </c>
      <c r="EQ641">
        <v>1024</v>
      </c>
      <c r="ER641">
        <v>76.900000000000006</v>
      </c>
      <c r="ES641">
        <v>0</v>
      </c>
      <c r="ET641">
        <v>13.03</v>
      </c>
      <c r="EU641">
        <v>8.26</v>
      </c>
      <c r="EV641">
        <v>63.87</v>
      </c>
      <c r="EW641">
        <v>0.09</v>
      </c>
      <c r="EX641">
        <v>0</v>
      </c>
      <c r="EY641">
        <v>0</v>
      </c>
      <c r="FQ641">
        <v>0</v>
      </c>
      <c r="FR641">
        <f t="shared" si="386"/>
        <v>0</v>
      </c>
      <c r="FS641">
        <v>0</v>
      </c>
      <c r="FX641">
        <v>70</v>
      </c>
      <c r="FY641">
        <v>10</v>
      </c>
      <c r="GA641" t="s">
        <v>3</v>
      </c>
      <c r="GD641">
        <v>0</v>
      </c>
      <c r="GF641">
        <v>1515175393</v>
      </c>
      <c r="GG641">
        <v>2</v>
      </c>
      <c r="GH641">
        <v>1</v>
      </c>
      <c r="GI641">
        <v>-2</v>
      </c>
      <c r="GJ641">
        <v>0</v>
      </c>
      <c r="GK641">
        <f>ROUND(R641*(R12)/100,2)</f>
        <v>17.84</v>
      </c>
      <c r="GL641">
        <f t="shared" si="387"/>
        <v>0</v>
      </c>
      <c r="GM641">
        <f t="shared" si="388"/>
        <v>273.83</v>
      </c>
      <c r="GN641">
        <f t="shared" si="389"/>
        <v>0</v>
      </c>
      <c r="GO641">
        <f t="shared" si="390"/>
        <v>0</v>
      </c>
      <c r="GP641">
        <f t="shared" si="391"/>
        <v>273.83</v>
      </c>
      <c r="GR641">
        <v>0</v>
      </c>
      <c r="GS641">
        <v>3</v>
      </c>
      <c r="GT641">
        <v>0</v>
      </c>
      <c r="GU641" t="s">
        <v>3</v>
      </c>
      <c r="GV641">
        <f t="shared" si="392"/>
        <v>0</v>
      </c>
      <c r="GW641">
        <v>1</v>
      </c>
      <c r="GX641">
        <f t="shared" si="393"/>
        <v>0</v>
      </c>
      <c r="HA641">
        <v>0</v>
      </c>
      <c r="HB641">
        <v>0</v>
      </c>
      <c r="HC641">
        <f t="shared" si="394"/>
        <v>0</v>
      </c>
      <c r="HE641" t="s">
        <v>3</v>
      </c>
      <c r="HF641" t="s">
        <v>3</v>
      </c>
      <c r="HM641" t="s">
        <v>3</v>
      </c>
      <c r="HN641" t="s">
        <v>3</v>
      </c>
      <c r="HO641" t="s">
        <v>3</v>
      </c>
      <c r="HP641" t="s">
        <v>3</v>
      </c>
      <c r="HQ641" t="s">
        <v>3</v>
      </c>
      <c r="IK641">
        <v>0</v>
      </c>
    </row>
    <row r="642" spans="1:245" x14ac:dyDescent="0.2">
      <c r="A642">
        <v>17</v>
      </c>
      <c r="B642">
        <v>1</v>
      </c>
      <c r="D642">
        <f>ROW(EtalonRes!A240)</f>
        <v>240</v>
      </c>
      <c r="E642" t="s">
        <v>383</v>
      </c>
      <c r="F642" t="s">
        <v>384</v>
      </c>
      <c r="G642" t="s">
        <v>385</v>
      </c>
      <c r="H642" t="s">
        <v>35</v>
      </c>
      <c r="I642">
        <v>1</v>
      </c>
      <c r="J642">
        <v>0</v>
      </c>
      <c r="K642">
        <v>1</v>
      </c>
      <c r="O642">
        <f t="shared" si="357"/>
        <v>963.74</v>
      </c>
      <c r="P642">
        <f t="shared" si="358"/>
        <v>8.18</v>
      </c>
      <c r="Q642">
        <f t="shared" si="359"/>
        <v>0</v>
      </c>
      <c r="R642">
        <f t="shared" si="360"/>
        <v>0</v>
      </c>
      <c r="S642">
        <f t="shared" si="361"/>
        <v>955.56</v>
      </c>
      <c r="T642">
        <f t="shared" si="362"/>
        <v>0</v>
      </c>
      <c r="U642">
        <f t="shared" si="363"/>
        <v>1.44</v>
      </c>
      <c r="V642">
        <f t="shared" si="364"/>
        <v>0</v>
      </c>
      <c r="W642">
        <f t="shared" si="365"/>
        <v>0</v>
      </c>
      <c r="X642">
        <f t="shared" si="366"/>
        <v>668.89</v>
      </c>
      <c r="Y642">
        <f t="shared" si="367"/>
        <v>95.56</v>
      </c>
      <c r="AA642">
        <v>1472364219</v>
      </c>
      <c r="AB642">
        <f t="shared" si="368"/>
        <v>963.74</v>
      </c>
      <c r="AC642">
        <f t="shared" si="369"/>
        <v>8.18</v>
      </c>
      <c r="AD642">
        <f t="shared" si="370"/>
        <v>0</v>
      </c>
      <c r="AE642">
        <f t="shared" si="371"/>
        <v>0</v>
      </c>
      <c r="AF642">
        <f t="shared" si="371"/>
        <v>955.56</v>
      </c>
      <c r="AG642">
        <f t="shared" si="372"/>
        <v>0</v>
      </c>
      <c r="AH642">
        <f t="shared" si="373"/>
        <v>1.44</v>
      </c>
      <c r="AI642">
        <f t="shared" si="373"/>
        <v>0</v>
      </c>
      <c r="AJ642">
        <f t="shared" si="374"/>
        <v>0</v>
      </c>
      <c r="AK642">
        <v>481.87</v>
      </c>
      <c r="AL642">
        <v>4.09</v>
      </c>
      <c r="AM642">
        <v>0</v>
      </c>
      <c r="AN642">
        <v>0</v>
      </c>
      <c r="AO642">
        <v>477.78</v>
      </c>
      <c r="AP642">
        <v>0</v>
      </c>
      <c r="AQ642">
        <v>0.72</v>
      </c>
      <c r="AR642">
        <v>0</v>
      </c>
      <c r="AS642">
        <v>0</v>
      </c>
      <c r="AT642">
        <v>70</v>
      </c>
      <c r="AU642">
        <v>10</v>
      </c>
      <c r="AV642">
        <v>1</v>
      </c>
      <c r="AW642">
        <v>1</v>
      </c>
      <c r="AZ642">
        <v>1</v>
      </c>
      <c r="BA642">
        <v>1</v>
      </c>
      <c r="BB642">
        <v>1</v>
      </c>
      <c r="BC642">
        <v>1</v>
      </c>
      <c r="BD642" t="s">
        <v>3</v>
      </c>
      <c r="BE642" t="s">
        <v>3</v>
      </c>
      <c r="BF642" t="s">
        <v>3</v>
      </c>
      <c r="BG642" t="s">
        <v>3</v>
      </c>
      <c r="BH642">
        <v>0</v>
      </c>
      <c r="BI642">
        <v>4</v>
      </c>
      <c r="BJ642" t="s">
        <v>386</v>
      </c>
      <c r="BM642">
        <v>0</v>
      </c>
      <c r="BN642">
        <v>0</v>
      </c>
      <c r="BO642" t="s">
        <v>3</v>
      </c>
      <c r="BP642">
        <v>0</v>
      </c>
      <c r="BQ642">
        <v>1</v>
      </c>
      <c r="BR642">
        <v>0</v>
      </c>
      <c r="BS642">
        <v>1</v>
      </c>
      <c r="BT642">
        <v>1</v>
      </c>
      <c r="BU642">
        <v>1</v>
      </c>
      <c r="BV642">
        <v>1</v>
      </c>
      <c r="BW642">
        <v>1</v>
      </c>
      <c r="BX642">
        <v>1</v>
      </c>
      <c r="BY642" t="s">
        <v>3</v>
      </c>
      <c r="BZ642">
        <v>70</v>
      </c>
      <c r="CA642">
        <v>10</v>
      </c>
      <c r="CB642" t="s">
        <v>3</v>
      </c>
      <c r="CE642">
        <v>0</v>
      </c>
      <c r="CF642">
        <v>0</v>
      </c>
      <c r="CG642">
        <v>0</v>
      </c>
      <c r="CM642">
        <v>0</v>
      </c>
      <c r="CN642" t="s">
        <v>3</v>
      </c>
      <c r="CO642">
        <v>0</v>
      </c>
      <c r="CP642">
        <f t="shared" si="375"/>
        <v>963.7399999999999</v>
      </c>
      <c r="CQ642">
        <f t="shared" si="376"/>
        <v>8.18</v>
      </c>
      <c r="CR642">
        <f t="shared" si="377"/>
        <v>0</v>
      </c>
      <c r="CS642">
        <f t="shared" si="378"/>
        <v>0</v>
      </c>
      <c r="CT642">
        <f t="shared" si="379"/>
        <v>955.56</v>
      </c>
      <c r="CU642">
        <f t="shared" si="380"/>
        <v>0</v>
      </c>
      <c r="CV642">
        <f t="shared" si="381"/>
        <v>1.44</v>
      </c>
      <c r="CW642">
        <f t="shared" si="382"/>
        <v>0</v>
      </c>
      <c r="CX642">
        <f t="shared" si="383"/>
        <v>0</v>
      </c>
      <c r="CY642">
        <f t="shared" si="384"/>
        <v>668.89199999999994</v>
      </c>
      <c r="CZ642">
        <f t="shared" si="385"/>
        <v>95.555999999999983</v>
      </c>
      <c r="DC642" t="s">
        <v>3</v>
      </c>
      <c r="DD642" t="s">
        <v>56</v>
      </c>
      <c r="DE642" t="s">
        <v>56</v>
      </c>
      <c r="DF642" t="s">
        <v>56</v>
      </c>
      <c r="DG642" t="s">
        <v>56</v>
      </c>
      <c r="DH642" t="s">
        <v>3</v>
      </c>
      <c r="DI642" t="s">
        <v>56</v>
      </c>
      <c r="DJ642" t="s">
        <v>56</v>
      </c>
      <c r="DK642" t="s">
        <v>3</v>
      </c>
      <c r="DL642" t="s">
        <v>3</v>
      </c>
      <c r="DM642" t="s">
        <v>3</v>
      </c>
      <c r="DN642">
        <v>0</v>
      </c>
      <c r="DO642">
        <v>0</v>
      </c>
      <c r="DP642">
        <v>1</v>
      </c>
      <c r="DQ642">
        <v>1</v>
      </c>
      <c r="DU642">
        <v>16987630</v>
      </c>
      <c r="DV642" t="s">
        <v>35</v>
      </c>
      <c r="DW642" t="s">
        <v>35</v>
      </c>
      <c r="DX642">
        <v>1</v>
      </c>
      <c r="DZ642" t="s">
        <v>3</v>
      </c>
      <c r="EA642" t="s">
        <v>3</v>
      </c>
      <c r="EB642" t="s">
        <v>3</v>
      </c>
      <c r="EC642" t="s">
        <v>3</v>
      </c>
      <c r="EE642">
        <v>1441815344</v>
      </c>
      <c r="EF642">
        <v>1</v>
      </c>
      <c r="EG642" t="s">
        <v>20</v>
      </c>
      <c r="EH642">
        <v>0</v>
      </c>
      <c r="EI642" t="s">
        <v>3</v>
      </c>
      <c r="EJ642">
        <v>4</v>
      </c>
      <c r="EK642">
        <v>0</v>
      </c>
      <c r="EL642" t="s">
        <v>21</v>
      </c>
      <c r="EM642" t="s">
        <v>22</v>
      </c>
      <c r="EO642" t="s">
        <v>3</v>
      </c>
      <c r="EQ642">
        <v>0</v>
      </c>
      <c r="ER642">
        <v>481.87</v>
      </c>
      <c r="ES642">
        <v>4.09</v>
      </c>
      <c r="ET642">
        <v>0</v>
      </c>
      <c r="EU642">
        <v>0</v>
      </c>
      <c r="EV642">
        <v>477.78</v>
      </c>
      <c r="EW642">
        <v>0.72</v>
      </c>
      <c r="EX642">
        <v>0</v>
      </c>
      <c r="EY642">
        <v>0</v>
      </c>
      <c r="FQ642">
        <v>0</v>
      </c>
      <c r="FR642">
        <f t="shared" si="386"/>
        <v>0</v>
      </c>
      <c r="FS642">
        <v>0</v>
      </c>
      <c r="FX642">
        <v>70</v>
      </c>
      <c r="FY642">
        <v>10</v>
      </c>
      <c r="GA642" t="s">
        <v>3</v>
      </c>
      <c r="GD642">
        <v>0</v>
      </c>
      <c r="GF642">
        <v>857888775</v>
      </c>
      <c r="GG642">
        <v>2</v>
      </c>
      <c r="GH642">
        <v>1</v>
      </c>
      <c r="GI642">
        <v>-2</v>
      </c>
      <c r="GJ642">
        <v>0</v>
      </c>
      <c r="GK642">
        <f>ROUND(R642*(R12)/100,2)</f>
        <v>0</v>
      </c>
      <c r="GL642">
        <f t="shared" si="387"/>
        <v>0</v>
      </c>
      <c r="GM642">
        <f t="shared" si="388"/>
        <v>1728.19</v>
      </c>
      <c r="GN642">
        <f t="shared" si="389"/>
        <v>0</v>
      </c>
      <c r="GO642">
        <f t="shared" si="390"/>
        <v>0</v>
      </c>
      <c r="GP642">
        <f t="shared" si="391"/>
        <v>1728.19</v>
      </c>
      <c r="GR642">
        <v>0</v>
      </c>
      <c r="GS642">
        <v>3</v>
      </c>
      <c r="GT642">
        <v>0</v>
      </c>
      <c r="GU642" t="s">
        <v>3</v>
      </c>
      <c r="GV642">
        <f t="shared" si="392"/>
        <v>0</v>
      </c>
      <c r="GW642">
        <v>1</v>
      </c>
      <c r="GX642">
        <f t="shared" si="393"/>
        <v>0</v>
      </c>
      <c r="HA642">
        <v>0</v>
      </c>
      <c r="HB642">
        <v>0</v>
      </c>
      <c r="HC642">
        <f t="shared" si="394"/>
        <v>0</v>
      </c>
      <c r="HE642" t="s">
        <v>3</v>
      </c>
      <c r="HF642" t="s">
        <v>3</v>
      </c>
      <c r="HM642" t="s">
        <v>3</v>
      </c>
      <c r="HN642" t="s">
        <v>3</v>
      </c>
      <c r="HO642" t="s">
        <v>3</v>
      </c>
      <c r="HP642" t="s">
        <v>3</v>
      </c>
      <c r="HQ642" t="s">
        <v>3</v>
      </c>
      <c r="IK642">
        <v>0</v>
      </c>
    </row>
    <row r="643" spans="1:245" x14ac:dyDescent="0.2">
      <c r="A643">
        <v>17</v>
      </c>
      <c r="B643">
        <v>1</v>
      </c>
      <c r="D643">
        <f>ROW(EtalonRes!A243)</f>
        <v>243</v>
      </c>
      <c r="E643" t="s">
        <v>3</v>
      </c>
      <c r="F643" t="s">
        <v>387</v>
      </c>
      <c r="G643" t="s">
        <v>388</v>
      </c>
      <c r="H643" t="s">
        <v>35</v>
      </c>
      <c r="I643">
        <v>1</v>
      </c>
      <c r="J643">
        <v>0</v>
      </c>
      <c r="K643">
        <v>1</v>
      </c>
      <c r="O643">
        <f t="shared" si="357"/>
        <v>280.94</v>
      </c>
      <c r="P643">
        <f t="shared" si="358"/>
        <v>15.5</v>
      </c>
      <c r="Q643">
        <f t="shared" si="359"/>
        <v>0</v>
      </c>
      <c r="R643">
        <f t="shared" si="360"/>
        <v>0</v>
      </c>
      <c r="S643">
        <f t="shared" si="361"/>
        <v>265.44</v>
      </c>
      <c r="T643">
        <f t="shared" si="362"/>
        <v>0</v>
      </c>
      <c r="U643">
        <f t="shared" si="363"/>
        <v>0.4</v>
      </c>
      <c r="V643">
        <f t="shared" si="364"/>
        <v>0</v>
      </c>
      <c r="W643">
        <f t="shared" si="365"/>
        <v>0</v>
      </c>
      <c r="X643">
        <f t="shared" si="366"/>
        <v>185.81</v>
      </c>
      <c r="Y643">
        <f t="shared" si="367"/>
        <v>26.54</v>
      </c>
      <c r="AA643">
        <v>-1</v>
      </c>
      <c r="AB643">
        <f t="shared" si="368"/>
        <v>280.94</v>
      </c>
      <c r="AC643">
        <f t="shared" si="369"/>
        <v>15.5</v>
      </c>
      <c r="AD643">
        <f t="shared" si="370"/>
        <v>0</v>
      </c>
      <c r="AE643">
        <f t="shared" si="371"/>
        <v>0</v>
      </c>
      <c r="AF643">
        <f t="shared" si="371"/>
        <v>265.44</v>
      </c>
      <c r="AG643">
        <f t="shared" si="372"/>
        <v>0</v>
      </c>
      <c r="AH643">
        <f t="shared" si="373"/>
        <v>0.4</v>
      </c>
      <c r="AI643">
        <f t="shared" si="373"/>
        <v>0</v>
      </c>
      <c r="AJ643">
        <f t="shared" si="374"/>
        <v>0</v>
      </c>
      <c r="AK643">
        <v>140.47</v>
      </c>
      <c r="AL643">
        <v>7.75</v>
      </c>
      <c r="AM643">
        <v>0</v>
      </c>
      <c r="AN643">
        <v>0</v>
      </c>
      <c r="AO643">
        <v>132.72</v>
      </c>
      <c r="AP643">
        <v>0</v>
      </c>
      <c r="AQ643">
        <v>0.2</v>
      </c>
      <c r="AR643">
        <v>0</v>
      </c>
      <c r="AS643">
        <v>0</v>
      </c>
      <c r="AT643">
        <v>70</v>
      </c>
      <c r="AU643">
        <v>10</v>
      </c>
      <c r="AV643">
        <v>1</v>
      </c>
      <c r="AW643">
        <v>1</v>
      </c>
      <c r="AZ643">
        <v>1</v>
      </c>
      <c r="BA643">
        <v>1</v>
      </c>
      <c r="BB643">
        <v>1</v>
      </c>
      <c r="BC643">
        <v>1</v>
      </c>
      <c r="BD643" t="s">
        <v>3</v>
      </c>
      <c r="BE643" t="s">
        <v>3</v>
      </c>
      <c r="BF643" t="s">
        <v>3</v>
      </c>
      <c r="BG643" t="s">
        <v>3</v>
      </c>
      <c r="BH643">
        <v>0</v>
      </c>
      <c r="BI643">
        <v>4</v>
      </c>
      <c r="BJ643" t="s">
        <v>389</v>
      </c>
      <c r="BM643">
        <v>0</v>
      </c>
      <c r="BN643">
        <v>0</v>
      </c>
      <c r="BO643" t="s">
        <v>3</v>
      </c>
      <c r="BP643">
        <v>0</v>
      </c>
      <c r="BQ643">
        <v>1</v>
      </c>
      <c r="BR643">
        <v>0</v>
      </c>
      <c r="BS643">
        <v>1</v>
      </c>
      <c r="BT643">
        <v>1</v>
      </c>
      <c r="BU643">
        <v>1</v>
      </c>
      <c r="BV643">
        <v>1</v>
      </c>
      <c r="BW643">
        <v>1</v>
      </c>
      <c r="BX643">
        <v>1</v>
      </c>
      <c r="BY643" t="s">
        <v>3</v>
      </c>
      <c r="BZ643">
        <v>70</v>
      </c>
      <c r="CA643">
        <v>10</v>
      </c>
      <c r="CB643" t="s">
        <v>3</v>
      </c>
      <c r="CE643">
        <v>0</v>
      </c>
      <c r="CF643">
        <v>0</v>
      </c>
      <c r="CG643">
        <v>0</v>
      </c>
      <c r="CM643">
        <v>0</v>
      </c>
      <c r="CN643" t="s">
        <v>3</v>
      </c>
      <c r="CO643">
        <v>0</v>
      </c>
      <c r="CP643">
        <f t="shared" si="375"/>
        <v>280.94</v>
      </c>
      <c r="CQ643">
        <f t="shared" si="376"/>
        <v>15.5</v>
      </c>
      <c r="CR643">
        <f t="shared" si="377"/>
        <v>0</v>
      </c>
      <c r="CS643">
        <f t="shared" si="378"/>
        <v>0</v>
      </c>
      <c r="CT643">
        <f t="shared" si="379"/>
        <v>265.44</v>
      </c>
      <c r="CU643">
        <f t="shared" si="380"/>
        <v>0</v>
      </c>
      <c r="CV643">
        <f t="shared" si="381"/>
        <v>0.4</v>
      </c>
      <c r="CW643">
        <f t="shared" si="382"/>
        <v>0</v>
      </c>
      <c r="CX643">
        <f t="shared" si="383"/>
        <v>0</v>
      </c>
      <c r="CY643">
        <f t="shared" si="384"/>
        <v>185.80799999999999</v>
      </c>
      <c r="CZ643">
        <f t="shared" si="385"/>
        <v>26.544</v>
      </c>
      <c r="DC643" t="s">
        <v>3</v>
      </c>
      <c r="DD643" t="s">
        <v>56</v>
      </c>
      <c r="DE643" t="s">
        <v>56</v>
      </c>
      <c r="DF643" t="s">
        <v>56</v>
      </c>
      <c r="DG643" t="s">
        <v>56</v>
      </c>
      <c r="DH643" t="s">
        <v>3</v>
      </c>
      <c r="DI643" t="s">
        <v>56</v>
      </c>
      <c r="DJ643" t="s">
        <v>56</v>
      </c>
      <c r="DK643" t="s">
        <v>3</v>
      </c>
      <c r="DL643" t="s">
        <v>3</v>
      </c>
      <c r="DM643" t="s">
        <v>3</v>
      </c>
      <c r="DN643">
        <v>0</v>
      </c>
      <c r="DO643">
        <v>0</v>
      </c>
      <c r="DP643">
        <v>1</v>
      </c>
      <c r="DQ643">
        <v>1</v>
      </c>
      <c r="DU643">
        <v>16987630</v>
      </c>
      <c r="DV643" t="s">
        <v>35</v>
      </c>
      <c r="DW643" t="s">
        <v>35</v>
      </c>
      <c r="DX643">
        <v>1</v>
      </c>
      <c r="DZ643" t="s">
        <v>3</v>
      </c>
      <c r="EA643" t="s">
        <v>3</v>
      </c>
      <c r="EB643" t="s">
        <v>3</v>
      </c>
      <c r="EC643" t="s">
        <v>3</v>
      </c>
      <c r="EE643">
        <v>1441815344</v>
      </c>
      <c r="EF643">
        <v>1</v>
      </c>
      <c r="EG643" t="s">
        <v>20</v>
      </c>
      <c r="EH643">
        <v>0</v>
      </c>
      <c r="EI643" t="s">
        <v>3</v>
      </c>
      <c r="EJ643">
        <v>4</v>
      </c>
      <c r="EK643">
        <v>0</v>
      </c>
      <c r="EL643" t="s">
        <v>21</v>
      </c>
      <c r="EM643" t="s">
        <v>22</v>
      </c>
      <c r="EO643" t="s">
        <v>3</v>
      </c>
      <c r="EQ643">
        <v>1024</v>
      </c>
      <c r="ER643">
        <v>140.47</v>
      </c>
      <c r="ES643">
        <v>7.75</v>
      </c>
      <c r="ET643">
        <v>0</v>
      </c>
      <c r="EU643">
        <v>0</v>
      </c>
      <c r="EV643">
        <v>132.72</v>
      </c>
      <c r="EW643">
        <v>0.2</v>
      </c>
      <c r="EX643">
        <v>0</v>
      </c>
      <c r="EY643">
        <v>0</v>
      </c>
      <c r="FQ643">
        <v>0</v>
      </c>
      <c r="FR643">
        <f t="shared" si="386"/>
        <v>0</v>
      </c>
      <c r="FS643">
        <v>0</v>
      </c>
      <c r="FX643">
        <v>70</v>
      </c>
      <c r="FY643">
        <v>10</v>
      </c>
      <c r="GA643" t="s">
        <v>3</v>
      </c>
      <c r="GD643">
        <v>0</v>
      </c>
      <c r="GF643">
        <v>1040557616</v>
      </c>
      <c r="GG643">
        <v>2</v>
      </c>
      <c r="GH643">
        <v>1</v>
      </c>
      <c r="GI643">
        <v>-2</v>
      </c>
      <c r="GJ643">
        <v>0</v>
      </c>
      <c r="GK643">
        <f>ROUND(R643*(R12)/100,2)</f>
        <v>0</v>
      </c>
      <c r="GL643">
        <f t="shared" si="387"/>
        <v>0</v>
      </c>
      <c r="GM643">
        <f t="shared" si="388"/>
        <v>493.29</v>
      </c>
      <c r="GN643">
        <f t="shared" si="389"/>
        <v>0</v>
      </c>
      <c r="GO643">
        <f t="shared" si="390"/>
        <v>0</v>
      </c>
      <c r="GP643">
        <f t="shared" si="391"/>
        <v>493.29</v>
      </c>
      <c r="GR643">
        <v>0</v>
      </c>
      <c r="GS643">
        <v>3</v>
      </c>
      <c r="GT643">
        <v>0</v>
      </c>
      <c r="GU643" t="s">
        <v>3</v>
      </c>
      <c r="GV643">
        <f t="shared" si="392"/>
        <v>0</v>
      </c>
      <c r="GW643">
        <v>1</v>
      </c>
      <c r="GX643">
        <f t="shared" si="393"/>
        <v>0</v>
      </c>
      <c r="HA643">
        <v>0</v>
      </c>
      <c r="HB643">
        <v>0</v>
      </c>
      <c r="HC643">
        <f t="shared" si="394"/>
        <v>0</v>
      </c>
      <c r="HE643" t="s">
        <v>3</v>
      </c>
      <c r="HF643" t="s">
        <v>3</v>
      </c>
      <c r="HM643" t="s">
        <v>3</v>
      </c>
      <c r="HN643" t="s">
        <v>3</v>
      </c>
      <c r="HO643" t="s">
        <v>3</v>
      </c>
      <c r="HP643" t="s">
        <v>3</v>
      </c>
      <c r="HQ643" t="s">
        <v>3</v>
      </c>
      <c r="IK643">
        <v>0</v>
      </c>
    </row>
    <row r="644" spans="1:245" x14ac:dyDescent="0.2">
      <c r="A644">
        <v>17</v>
      </c>
      <c r="B644">
        <v>1</v>
      </c>
      <c r="D644">
        <f>ROW(EtalonRes!A246)</f>
        <v>246</v>
      </c>
      <c r="E644" t="s">
        <v>390</v>
      </c>
      <c r="F644" t="s">
        <v>391</v>
      </c>
      <c r="G644" t="s">
        <v>392</v>
      </c>
      <c r="H644" t="s">
        <v>35</v>
      </c>
      <c r="I644">
        <f>ROUND(4+1,9)</f>
        <v>5</v>
      </c>
      <c r="J644">
        <v>0</v>
      </c>
      <c r="K644">
        <f>ROUND(4+1,9)</f>
        <v>5</v>
      </c>
      <c r="O644">
        <f t="shared" si="357"/>
        <v>20258.599999999999</v>
      </c>
      <c r="P644">
        <f t="shared" si="358"/>
        <v>3566.2</v>
      </c>
      <c r="Q644">
        <f t="shared" si="359"/>
        <v>0</v>
      </c>
      <c r="R644">
        <f t="shared" si="360"/>
        <v>0</v>
      </c>
      <c r="S644">
        <f t="shared" si="361"/>
        <v>16692.400000000001</v>
      </c>
      <c r="T644">
        <f t="shared" si="362"/>
        <v>0</v>
      </c>
      <c r="U644">
        <f t="shared" si="363"/>
        <v>24.8</v>
      </c>
      <c r="V644">
        <f t="shared" si="364"/>
        <v>0</v>
      </c>
      <c r="W644">
        <f t="shared" si="365"/>
        <v>0</v>
      </c>
      <c r="X644">
        <f t="shared" si="366"/>
        <v>11684.68</v>
      </c>
      <c r="Y644">
        <f t="shared" si="367"/>
        <v>1669.24</v>
      </c>
      <c r="AA644">
        <v>1472364219</v>
      </c>
      <c r="AB644">
        <f t="shared" si="368"/>
        <v>4051.72</v>
      </c>
      <c r="AC644">
        <f>ROUND(((ES644*4)),6)</f>
        <v>713.24</v>
      </c>
      <c r="AD644">
        <f>ROUND(((((ET644*4))-((EU644*4)))+AE644),6)</f>
        <v>0</v>
      </c>
      <c r="AE644">
        <f>ROUND(((EU644*4)),6)</f>
        <v>0</v>
      </c>
      <c r="AF644">
        <f>ROUND(((EV644*4)),6)</f>
        <v>3338.48</v>
      </c>
      <c r="AG644">
        <f t="shared" si="372"/>
        <v>0</v>
      </c>
      <c r="AH644">
        <f>((EW644*4))</f>
        <v>4.96</v>
      </c>
      <c r="AI644">
        <f>((EX644*4))</f>
        <v>0</v>
      </c>
      <c r="AJ644">
        <f t="shared" si="374"/>
        <v>0</v>
      </c>
      <c r="AK644">
        <v>1012.93</v>
      </c>
      <c r="AL644">
        <v>178.31</v>
      </c>
      <c r="AM644">
        <v>0</v>
      </c>
      <c r="AN644">
        <v>0</v>
      </c>
      <c r="AO644">
        <v>834.62</v>
      </c>
      <c r="AP644">
        <v>0</v>
      </c>
      <c r="AQ644">
        <v>1.24</v>
      </c>
      <c r="AR644">
        <v>0</v>
      </c>
      <c r="AS644">
        <v>0</v>
      </c>
      <c r="AT644">
        <v>70</v>
      </c>
      <c r="AU644">
        <v>10</v>
      </c>
      <c r="AV644">
        <v>1</v>
      </c>
      <c r="AW644">
        <v>1</v>
      </c>
      <c r="AZ644">
        <v>1</v>
      </c>
      <c r="BA644">
        <v>1</v>
      </c>
      <c r="BB644">
        <v>1</v>
      </c>
      <c r="BC644">
        <v>1</v>
      </c>
      <c r="BD644" t="s">
        <v>3</v>
      </c>
      <c r="BE644" t="s">
        <v>3</v>
      </c>
      <c r="BF644" t="s">
        <v>3</v>
      </c>
      <c r="BG644" t="s">
        <v>3</v>
      </c>
      <c r="BH644">
        <v>0</v>
      </c>
      <c r="BI644">
        <v>4</v>
      </c>
      <c r="BJ644" t="s">
        <v>393</v>
      </c>
      <c r="BM644">
        <v>0</v>
      </c>
      <c r="BN644">
        <v>0</v>
      </c>
      <c r="BO644" t="s">
        <v>3</v>
      </c>
      <c r="BP644">
        <v>0</v>
      </c>
      <c r="BQ644">
        <v>1</v>
      </c>
      <c r="BR644">
        <v>0</v>
      </c>
      <c r="BS644">
        <v>1</v>
      </c>
      <c r="BT644">
        <v>1</v>
      </c>
      <c r="BU644">
        <v>1</v>
      </c>
      <c r="BV644">
        <v>1</v>
      </c>
      <c r="BW644">
        <v>1</v>
      </c>
      <c r="BX644">
        <v>1</v>
      </c>
      <c r="BY644" t="s">
        <v>3</v>
      </c>
      <c r="BZ644">
        <v>70</v>
      </c>
      <c r="CA644">
        <v>10</v>
      </c>
      <c r="CB644" t="s">
        <v>3</v>
      </c>
      <c r="CE644">
        <v>0</v>
      </c>
      <c r="CF644">
        <v>0</v>
      </c>
      <c r="CG644">
        <v>0</v>
      </c>
      <c r="CM644">
        <v>0</v>
      </c>
      <c r="CN644" t="s">
        <v>3</v>
      </c>
      <c r="CO644">
        <v>0</v>
      </c>
      <c r="CP644">
        <f t="shared" si="375"/>
        <v>20258.600000000002</v>
      </c>
      <c r="CQ644">
        <f t="shared" si="376"/>
        <v>713.24</v>
      </c>
      <c r="CR644">
        <f>(((((ET644*4))*BB644-((EU644*4))*BS644)+AE644*BS644)*AV644)</f>
        <v>0</v>
      </c>
      <c r="CS644">
        <f t="shared" si="378"/>
        <v>0</v>
      </c>
      <c r="CT644">
        <f t="shared" si="379"/>
        <v>3338.48</v>
      </c>
      <c r="CU644">
        <f t="shared" si="380"/>
        <v>0</v>
      </c>
      <c r="CV644">
        <f t="shared" si="381"/>
        <v>4.96</v>
      </c>
      <c r="CW644">
        <f t="shared" si="382"/>
        <v>0</v>
      </c>
      <c r="CX644">
        <f t="shared" si="383"/>
        <v>0</v>
      </c>
      <c r="CY644">
        <f t="shared" si="384"/>
        <v>11684.68</v>
      </c>
      <c r="CZ644">
        <f t="shared" si="385"/>
        <v>1669.24</v>
      </c>
      <c r="DC644" t="s">
        <v>3</v>
      </c>
      <c r="DD644" t="s">
        <v>134</v>
      </c>
      <c r="DE644" t="s">
        <v>134</v>
      </c>
      <c r="DF644" t="s">
        <v>134</v>
      </c>
      <c r="DG644" t="s">
        <v>134</v>
      </c>
      <c r="DH644" t="s">
        <v>3</v>
      </c>
      <c r="DI644" t="s">
        <v>134</v>
      </c>
      <c r="DJ644" t="s">
        <v>134</v>
      </c>
      <c r="DK644" t="s">
        <v>3</v>
      </c>
      <c r="DL644" t="s">
        <v>3</v>
      </c>
      <c r="DM644" t="s">
        <v>3</v>
      </c>
      <c r="DN644">
        <v>0</v>
      </c>
      <c r="DO644">
        <v>0</v>
      </c>
      <c r="DP644">
        <v>1</v>
      </c>
      <c r="DQ644">
        <v>1</v>
      </c>
      <c r="DU644">
        <v>16987630</v>
      </c>
      <c r="DV644" t="s">
        <v>35</v>
      </c>
      <c r="DW644" t="s">
        <v>35</v>
      </c>
      <c r="DX644">
        <v>1</v>
      </c>
      <c r="DZ644" t="s">
        <v>3</v>
      </c>
      <c r="EA644" t="s">
        <v>3</v>
      </c>
      <c r="EB644" t="s">
        <v>3</v>
      </c>
      <c r="EC644" t="s">
        <v>3</v>
      </c>
      <c r="EE644">
        <v>1441815344</v>
      </c>
      <c r="EF644">
        <v>1</v>
      </c>
      <c r="EG644" t="s">
        <v>20</v>
      </c>
      <c r="EH644">
        <v>0</v>
      </c>
      <c r="EI644" t="s">
        <v>3</v>
      </c>
      <c r="EJ644">
        <v>4</v>
      </c>
      <c r="EK644">
        <v>0</v>
      </c>
      <c r="EL644" t="s">
        <v>21</v>
      </c>
      <c r="EM644" t="s">
        <v>22</v>
      </c>
      <c r="EO644" t="s">
        <v>3</v>
      </c>
      <c r="EQ644">
        <v>0</v>
      </c>
      <c r="ER644">
        <v>1012.93</v>
      </c>
      <c r="ES644">
        <v>178.31</v>
      </c>
      <c r="ET644">
        <v>0</v>
      </c>
      <c r="EU644">
        <v>0</v>
      </c>
      <c r="EV644">
        <v>834.62</v>
      </c>
      <c r="EW644">
        <v>1.24</v>
      </c>
      <c r="EX644">
        <v>0</v>
      </c>
      <c r="EY644">
        <v>0</v>
      </c>
      <c r="FQ644">
        <v>0</v>
      </c>
      <c r="FR644">
        <f t="shared" si="386"/>
        <v>0</v>
      </c>
      <c r="FS644">
        <v>0</v>
      </c>
      <c r="FX644">
        <v>70</v>
      </c>
      <c r="FY644">
        <v>10</v>
      </c>
      <c r="GA644" t="s">
        <v>3</v>
      </c>
      <c r="GD644">
        <v>0</v>
      </c>
      <c r="GF644">
        <v>1561724071</v>
      </c>
      <c r="GG644">
        <v>2</v>
      </c>
      <c r="GH644">
        <v>1</v>
      </c>
      <c r="GI644">
        <v>-2</v>
      </c>
      <c r="GJ644">
        <v>0</v>
      </c>
      <c r="GK644">
        <f>ROUND(R644*(R12)/100,2)</f>
        <v>0</v>
      </c>
      <c r="GL644">
        <f t="shared" si="387"/>
        <v>0</v>
      </c>
      <c r="GM644">
        <f t="shared" si="388"/>
        <v>33612.519999999997</v>
      </c>
      <c r="GN644">
        <f t="shared" si="389"/>
        <v>0</v>
      </c>
      <c r="GO644">
        <f t="shared" si="390"/>
        <v>0</v>
      </c>
      <c r="GP644">
        <f t="shared" si="391"/>
        <v>33612.519999999997</v>
      </c>
      <c r="GR644">
        <v>0</v>
      </c>
      <c r="GS644">
        <v>3</v>
      </c>
      <c r="GT644">
        <v>0</v>
      </c>
      <c r="GU644" t="s">
        <v>3</v>
      </c>
      <c r="GV644">
        <f t="shared" si="392"/>
        <v>0</v>
      </c>
      <c r="GW644">
        <v>1</v>
      </c>
      <c r="GX644">
        <f t="shared" si="393"/>
        <v>0</v>
      </c>
      <c r="HA644">
        <v>0</v>
      </c>
      <c r="HB644">
        <v>0</v>
      </c>
      <c r="HC644">
        <f t="shared" si="394"/>
        <v>0</v>
      </c>
      <c r="HE644" t="s">
        <v>3</v>
      </c>
      <c r="HF644" t="s">
        <v>3</v>
      </c>
      <c r="HM644" t="s">
        <v>3</v>
      </c>
      <c r="HN644" t="s">
        <v>3</v>
      </c>
      <c r="HO644" t="s">
        <v>3</v>
      </c>
      <c r="HP644" t="s">
        <v>3</v>
      </c>
      <c r="HQ644" t="s">
        <v>3</v>
      </c>
      <c r="IK644">
        <v>0</v>
      </c>
    </row>
    <row r="645" spans="1:245" x14ac:dyDescent="0.2">
      <c r="A645">
        <v>17</v>
      </c>
      <c r="B645">
        <v>1</v>
      </c>
      <c r="D645">
        <f>ROW(EtalonRes!A249)</f>
        <v>249</v>
      </c>
      <c r="E645" t="s">
        <v>394</v>
      </c>
      <c r="F645" t="s">
        <v>395</v>
      </c>
      <c r="G645" t="s">
        <v>396</v>
      </c>
      <c r="H645" t="s">
        <v>35</v>
      </c>
      <c r="I645">
        <f>ROUND(2+2,9)</f>
        <v>4</v>
      </c>
      <c r="J645">
        <v>0</v>
      </c>
      <c r="K645">
        <f>ROUND(2+2,9)</f>
        <v>4</v>
      </c>
      <c r="O645">
        <f t="shared" si="357"/>
        <v>12092.64</v>
      </c>
      <c r="P645">
        <f t="shared" si="358"/>
        <v>2136</v>
      </c>
      <c r="Q645">
        <f t="shared" si="359"/>
        <v>0</v>
      </c>
      <c r="R645">
        <f t="shared" si="360"/>
        <v>0</v>
      </c>
      <c r="S645">
        <f t="shared" si="361"/>
        <v>9956.64</v>
      </c>
      <c r="T645">
        <f t="shared" si="362"/>
        <v>0</v>
      </c>
      <c r="U645">
        <f t="shared" si="363"/>
        <v>14.72</v>
      </c>
      <c r="V645">
        <f t="shared" si="364"/>
        <v>0</v>
      </c>
      <c r="W645">
        <f t="shared" si="365"/>
        <v>0</v>
      </c>
      <c r="X645">
        <f t="shared" si="366"/>
        <v>6969.65</v>
      </c>
      <c r="Y645">
        <f t="shared" si="367"/>
        <v>995.66</v>
      </c>
      <c r="AA645">
        <v>1472364219</v>
      </c>
      <c r="AB645">
        <f t="shared" si="368"/>
        <v>3023.16</v>
      </c>
      <c r="AC645">
        <f>ROUND(((ES645*4)),6)</f>
        <v>534</v>
      </c>
      <c r="AD645">
        <f>ROUND(((((ET645*4))-((EU645*4)))+AE645),6)</f>
        <v>0</v>
      </c>
      <c r="AE645">
        <f>ROUND(((EU645*4)),6)</f>
        <v>0</v>
      </c>
      <c r="AF645">
        <f>ROUND(((EV645*4)),6)</f>
        <v>2489.16</v>
      </c>
      <c r="AG645">
        <f t="shared" si="372"/>
        <v>0</v>
      </c>
      <c r="AH645">
        <f>((EW645*4))</f>
        <v>3.68</v>
      </c>
      <c r="AI645">
        <f>((EX645*4))</f>
        <v>0</v>
      </c>
      <c r="AJ645">
        <f t="shared" si="374"/>
        <v>0</v>
      </c>
      <c r="AK645">
        <v>755.79</v>
      </c>
      <c r="AL645">
        <v>133.5</v>
      </c>
      <c r="AM645">
        <v>0</v>
      </c>
      <c r="AN645">
        <v>0</v>
      </c>
      <c r="AO645">
        <v>622.29</v>
      </c>
      <c r="AP645">
        <v>0</v>
      </c>
      <c r="AQ645">
        <v>0.92</v>
      </c>
      <c r="AR645">
        <v>0</v>
      </c>
      <c r="AS645">
        <v>0</v>
      </c>
      <c r="AT645">
        <v>70</v>
      </c>
      <c r="AU645">
        <v>10</v>
      </c>
      <c r="AV645">
        <v>1</v>
      </c>
      <c r="AW645">
        <v>1</v>
      </c>
      <c r="AZ645">
        <v>1</v>
      </c>
      <c r="BA645">
        <v>1</v>
      </c>
      <c r="BB645">
        <v>1</v>
      </c>
      <c r="BC645">
        <v>1</v>
      </c>
      <c r="BD645" t="s">
        <v>3</v>
      </c>
      <c r="BE645" t="s">
        <v>3</v>
      </c>
      <c r="BF645" t="s">
        <v>3</v>
      </c>
      <c r="BG645" t="s">
        <v>3</v>
      </c>
      <c r="BH645">
        <v>0</v>
      </c>
      <c r="BI645">
        <v>4</v>
      </c>
      <c r="BJ645" t="s">
        <v>397</v>
      </c>
      <c r="BM645">
        <v>0</v>
      </c>
      <c r="BN645">
        <v>0</v>
      </c>
      <c r="BO645" t="s">
        <v>3</v>
      </c>
      <c r="BP645">
        <v>0</v>
      </c>
      <c r="BQ645">
        <v>1</v>
      </c>
      <c r="BR645">
        <v>0</v>
      </c>
      <c r="BS645">
        <v>1</v>
      </c>
      <c r="BT645">
        <v>1</v>
      </c>
      <c r="BU645">
        <v>1</v>
      </c>
      <c r="BV645">
        <v>1</v>
      </c>
      <c r="BW645">
        <v>1</v>
      </c>
      <c r="BX645">
        <v>1</v>
      </c>
      <c r="BY645" t="s">
        <v>3</v>
      </c>
      <c r="BZ645">
        <v>70</v>
      </c>
      <c r="CA645">
        <v>10</v>
      </c>
      <c r="CB645" t="s">
        <v>3</v>
      </c>
      <c r="CE645">
        <v>0</v>
      </c>
      <c r="CF645">
        <v>0</v>
      </c>
      <c r="CG645">
        <v>0</v>
      </c>
      <c r="CM645">
        <v>0</v>
      </c>
      <c r="CN645" t="s">
        <v>3</v>
      </c>
      <c r="CO645">
        <v>0</v>
      </c>
      <c r="CP645">
        <f t="shared" si="375"/>
        <v>12092.64</v>
      </c>
      <c r="CQ645">
        <f t="shared" si="376"/>
        <v>534</v>
      </c>
      <c r="CR645">
        <f>(((((ET645*4))*BB645-((EU645*4))*BS645)+AE645*BS645)*AV645)</f>
        <v>0</v>
      </c>
      <c r="CS645">
        <f t="shared" si="378"/>
        <v>0</v>
      </c>
      <c r="CT645">
        <f t="shared" si="379"/>
        <v>2489.16</v>
      </c>
      <c r="CU645">
        <f t="shared" si="380"/>
        <v>0</v>
      </c>
      <c r="CV645">
        <f t="shared" si="381"/>
        <v>3.68</v>
      </c>
      <c r="CW645">
        <f t="shared" si="382"/>
        <v>0</v>
      </c>
      <c r="CX645">
        <f t="shared" si="383"/>
        <v>0</v>
      </c>
      <c r="CY645">
        <f t="shared" si="384"/>
        <v>6969.6479999999992</v>
      </c>
      <c r="CZ645">
        <f t="shared" si="385"/>
        <v>995.66399999999999</v>
      </c>
      <c r="DC645" t="s">
        <v>3</v>
      </c>
      <c r="DD645" t="s">
        <v>134</v>
      </c>
      <c r="DE645" t="s">
        <v>134</v>
      </c>
      <c r="DF645" t="s">
        <v>134</v>
      </c>
      <c r="DG645" t="s">
        <v>134</v>
      </c>
      <c r="DH645" t="s">
        <v>3</v>
      </c>
      <c r="DI645" t="s">
        <v>134</v>
      </c>
      <c r="DJ645" t="s">
        <v>134</v>
      </c>
      <c r="DK645" t="s">
        <v>3</v>
      </c>
      <c r="DL645" t="s">
        <v>3</v>
      </c>
      <c r="DM645" t="s">
        <v>3</v>
      </c>
      <c r="DN645">
        <v>0</v>
      </c>
      <c r="DO645">
        <v>0</v>
      </c>
      <c r="DP645">
        <v>1</v>
      </c>
      <c r="DQ645">
        <v>1</v>
      </c>
      <c r="DU645">
        <v>16987630</v>
      </c>
      <c r="DV645" t="s">
        <v>35</v>
      </c>
      <c r="DW645" t="s">
        <v>35</v>
      </c>
      <c r="DX645">
        <v>1</v>
      </c>
      <c r="DZ645" t="s">
        <v>3</v>
      </c>
      <c r="EA645" t="s">
        <v>3</v>
      </c>
      <c r="EB645" t="s">
        <v>3</v>
      </c>
      <c r="EC645" t="s">
        <v>3</v>
      </c>
      <c r="EE645">
        <v>1441815344</v>
      </c>
      <c r="EF645">
        <v>1</v>
      </c>
      <c r="EG645" t="s">
        <v>20</v>
      </c>
      <c r="EH645">
        <v>0</v>
      </c>
      <c r="EI645" t="s">
        <v>3</v>
      </c>
      <c r="EJ645">
        <v>4</v>
      </c>
      <c r="EK645">
        <v>0</v>
      </c>
      <c r="EL645" t="s">
        <v>21</v>
      </c>
      <c r="EM645" t="s">
        <v>22</v>
      </c>
      <c r="EO645" t="s">
        <v>3</v>
      </c>
      <c r="EQ645">
        <v>0</v>
      </c>
      <c r="ER645">
        <v>755.79</v>
      </c>
      <c r="ES645">
        <v>133.5</v>
      </c>
      <c r="ET645">
        <v>0</v>
      </c>
      <c r="EU645">
        <v>0</v>
      </c>
      <c r="EV645">
        <v>622.29</v>
      </c>
      <c r="EW645">
        <v>0.92</v>
      </c>
      <c r="EX645">
        <v>0</v>
      </c>
      <c r="EY645">
        <v>0</v>
      </c>
      <c r="FQ645">
        <v>0</v>
      </c>
      <c r="FR645">
        <f t="shared" si="386"/>
        <v>0</v>
      </c>
      <c r="FS645">
        <v>0</v>
      </c>
      <c r="FX645">
        <v>70</v>
      </c>
      <c r="FY645">
        <v>10</v>
      </c>
      <c r="GA645" t="s">
        <v>3</v>
      </c>
      <c r="GD645">
        <v>0</v>
      </c>
      <c r="GF645">
        <v>-1603596284</v>
      </c>
      <c r="GG645">
        <v>2</v>
      </c>
      <c r="GH645">
        <v>1</v>
      </c>
      <c r="GI645">
        <v>-2</v>
      </c>
      <c r="GJ645">
        <v>0</v>
      </c>
      <c r="GK645">
        <f>ROUND(R645*(R12)/100,2)</f>
        <v>0</v>
      </c>
      <c r="GL645">
        <f t="shared" si="387"/>
        <v>0</v>
      </c>
      <c r="GM645">
        <f t="shared" si="388"/>
        <v>20057.95</v>
      </c>
      <c r="GN645">
        <f t="shared" si="389"/>
        <v>0</v>
      </c>
      <c r="GO645">
        <f t="shared" si="390"/>
        <v>0</v>
      </c>
      <c r="GP645">
        <f t="shared" si="391"/>
        <v>20057.95</v>
      </c>
      <c r="GR645">
        <v>0</v>
      </c>
      <c r="GS645">
        <v>3</v>
      </c>
      <c r="GT645">
        <v>0</v>
      </c>
      <c r="GU645" t="s">
        <v>3</v>
      </c>
      <c r="GV645">
        <f t="shared" si="392"/>
        <v>0</v>
      </c>
      <c r="GW645">
        <v>1</v>
      </c>
      <c r="GX645">
        <f t="shared" si="393"/>
        <v>0</v>
      </c>
      <c r="HA645">
        <v>0</v>
      </c>
      <c r="HB645">
        <v>0</v>
      </c>
      <c r="HC645">
        <f t="shared" si="394"/>
        <v>0</v>
      </c>
      <c r="HE645" t="s">
        <v>3</v>
      </c>
      <c r="HF645" t="s">
        <v>3</v>
      </c>
      <c r="HM645" t="s">
        <v>3</v>
      </c>
      <c r="HN645" t="s">
        <v>3</v>
      </c>
      <c r="HO645" t="s">
        <v>3</v>
      </c>
      <c r="HP645" t="s">
        <v>3</v>
      </c>
      <c r="HQ645" t="s">
        <v>3</v>
      </c>
      <c r="IK645">
        <v>0</v>
      </c>
    </row>
    <row r="646" spans="1:245" x14ac:dyDescent="0.2">
      <c r="A646">
        <v>17</v>
      </c>
      <c r="B646">
        <v>1</v>
      </c>
      <c r="D646">
        <f>ROW(EtalonRes!A250)</f>
        <v>250</v>
      </c>
      <c r="E646" t="s">
        <v>398</v>
      </c>
      <c r="F646" t="s">
        <v>254</v>
      </c>
      <c r="G646" t="s">
        <v>255</v>
      </c>
      <c r="H646" t="s">
        <v>132</v>
      </c>
      <c r="I646">
        <f>ROUND((260+100+160)*0.1/100,9)</f>
        <v>0.52</v>
      </c>
      <c r="J646">
        <v>0</v>
      </c>
      <c r="K646">
        <f>ROUND((260+100+160)*0.1/100,9)</f>
        <v>0.52</v>
      </c>
      <c r="O646">
        <f t="shared" si="357"/>
        <v>258.32</v>
      </c>
      <c r="P646">
        <f t="shared" si="358"/>
        <v>0</v>
      </c>
      <c r="Q646">
        <f t="shared" si="359"/>
        <v>0</v>
      </c>
      <c r="R646">
        <f t="shared" si="360"/>
        <v>0</v>
      </c>
      <c r="S646">
        <f t="shared" si="361"/>
        <v>258.32</v>
      </c>
      <c r="T646">
        <f t="shared" si="362"/>
        <v>0</v>
      </c>
      <c r="U646">
        <f t="shared" si="363"/>
        <v>0.36399999999999999</v>
      </c>
      <c r="V646">
        <f t="shared" si="364"/>
        <v>0</v>
      </c>
      <c r="W646">
        <f t="shared" si="365"/>
        <v>0</v>
      </c>
      <c r="X646">
        <f t="shared" si="366"/>
        <v>180.82</v>
      </c>
      <c r="Y646">
        <f t="shared" si="367"/>
        <v>25.83</v>
      </c>
      <c r="AA646">
        <v>1472364219</v>
      </c>
      <c r="AB646">
        <f t="shared" si="368"/>
        <v>496.76</v>
      </c>
      <c r="AC646">
        <f>ROUND((ES646),6)</f>
        <v>0</v>
      </c>
      <c r="AD646">
        <f>ROUND((((ET646)-(EU646))+AE646),6)</f>
        <v>0</v>
      </c>
      <c r="AE646">
        <f>ROUND((EU646),6)</f>
        <v>0</v>
      </c>
      <c r="AF646">
        <f>ROUND((EV646),6)</f>
        <v>496.76</v>
      </c>
      <c r="AG646">
        <f t="shared" si="372"/>
        <v>0</v>
      </c>
      <c r="AH646">
        <f>(EW646)</f>
        <v>0.7</v>
      </c>
      <c r="AI646">
        <f>(EX646)</f>
        <v>0</v>
      </c>
      <c r="AJ646">
        <f t="shared" si="374"/>
        <v>0</v>
      </c>
      <c r="AK646">
        <v>496.76</v>
      </c>
      <c r="AL646">
        <v>0</v>
      </c>
      <c r="AM646">
        <v>0</v>
      </c>
      <c r="AN646">
        <v>0</v>
      </c>
      <c r="AO646">
        <v>496.76</v>
      </c>
      <c r="AP646">
        <v>0</v>
      </c>
      <c r="AQ646">
        <v>0.7</v>
      </c>
      <c r="AR646">
        <v>0</v>
      </c>
      <c r="AS646">
        <v>0</v>
      </c>
      <c r="AT646">
        <v>70</v>
      </c>
      <c r="AU646">
        <v>10</v>
      </c>
      <c r="AV646">
        <v>1</v>
      </c>
      <c r="AW646">
        <v>1</v>
      </c>
      <c r="AZ646">
        <v>1</v>
      </c>
      <c r="BA646">
        <v>1</v>
      </c>
      <c r="BB646">
        <v>1</v>
      </c>
      <c r="BC646">
        <v>1</v>
      </c>
      <c r="BD646" t="s">
        <v>3</v>
      </c>
      <c r="BE646" t="s">
        <v>3</v>
      </c>
      <c r="BF646" t="s">
        <v>3</v>
      </c>
      <c r="BG646" t="s">
        <v>3</v>
      </c>
      <c r="BH646">
        <v>0</v>
      </c>
      <c r="BI646">
        <v>4</v>
      </c>
      <c r="BJ646" t="s">
        <v>256</v>
      </c>
      <c r="BM646">
        <v>0</v>
      </c>
      <c r="BN646">
        <v>0</v>
      </c>
      <c r="BO646" t="s">
        <v>3</v>
      </c>
      <c r="BP646">
        <v>0</v>
      </c>
      <c r="BQ646">
        <v>1</v>
      </c>
      <c r="BR646">
        <v>0</v>
      </c>
      <c r="BS646">
        <v>1</v>
      </c>
      <c r="BT646">
        <v>1</v>
      </c>
      <c r="BU646">
        <v>1</v>
      </c>
      <c r="BV646">
        <v>1</v>
      </c>
      <c r="BW646">
        <v>1</v>
      </c>
      <c r="BX646">
        <v>1</v>
      </c>
      <c r="BY646" t="s">
        <v>3</v>
      </c>
      <c r="BZ646">
        <v>70</v>
      </c>
      <c r="CA646">
        <v>10</v>
      </c>
      <c r="CB646" t="s">
        <v>3</v>
      </c>
      <c r="CE646">
        <v>0</v>
      </c>
      <c r="CF646">
        <v>0</v>
      </c>
      <c r="CG646">
        <v>0</v>
      </c>
      <c r="CM646">
        <v>0</v>
      </c>
      <c r="CN646" t="s">
        <v>3</v>
      </c>
      <c r="CO646">
        <v>0</v>
      </c>
      <c r="CP646">
        <f t="shared" si="375"/>
        <v>258.32</v>
      </c>
      <c r="CQ646">
        <f t="shared" si="376"/>
        <v>0</v>
      </c>
      <c r="CR646">
        <f>((((ET646)*BB646-(EU646)*BS646)+AE646*BS646)*AV646)</f>
        <v>0</v>
      </c>
      <c r="CS646">
        <f t="shared" si="378"/>
        <v>0</v>
      </c>
      <c r="CT646">
        <f t="shared" si="379"/>
        <v>496.76</v>
      </c>
      <c r="CU646">
        <f t="shared" si="380"/>
        <v>0</v>
      </c>
      <c r="CV646">
        <f t="shared" si="381"/>
        <v>0.7</v>
      </c>
      <c r="CW646">
        <f t="shared" si="382"/>
        <v>0</v>
      </c>
      <c r="CX646">
        <f t="shared" si="383"/>
        <v>0</v>
      </c>
      <c r="CY646">
        <f t="shared" si="384"/>
        <v>180.82399999999998</v>
      </c>
      <c r="CZ646">
        <f t="shared" si="385"/>
        <v>25.831999999999997</v>
      </c>
      <c r="DC646" t="s">
        <v>3</v>
      </c>
      <c r="DD646" t="s">
        <v>3</v>
      </c>
      <c r="DE646" t="s">
        <v>3</v>
      </c>
      <c r="DF646" t="s">
        <v>3</v>
      </c>
      <c r="DG646" t="s">
        <v>3</v>
      </c>
      <c r="DH646" t="s">
        <v>3</v>
      </c>
      <c r="DI646" t="s">
        <v>3</v>
      </c>
      <c r="DJ646" t="s">
        <v>3</v>
      </c>
      <c r="DK646" t="s">
        <v>3</v>
      </c>
      <c r="DL646" t="s">
        <v>3</v>
      </c>
      <c r="DM646" t="s">
        <v>3</v>
      </c>
      <c r="DN646">
        <v>0</v>
      </c>
      <c r="DO646">
        <v>0</v>
      </c>
      <c r="DP646">
        <v>1</v>
      </c>
      <c r="DQ646">
        <v>1</v>
      </c>
      <c r="DU646">
        <v>1003</v>
      </c>
      <c r="DV646" t="s">
        <v>132</v>
      </c>
      <c r="DW646" t="s">
        <v>132</v>
      </c>
      <c r="DX646">
        <v>100</v>
      </c>
      <c r="DZ646" t="s">
        <v>3</v>
      </c>
      <c r="EA646" t="s">
        <v>3</v>
      </c>
      <c r="EB646" t="s">
        <v>3</v>
      </c>
      <c r="EC646" t="s">
        <v>3</v>
      </c>
      <c r="EE646">
        <v>1441815344</v>
      </c>
      <c r="EF646">
        <v>1</v>
      </c>
      <c r="EG646" t="s">
        <v>20</v>
      </c>
      <c r="EH646">
        <v>0</v>
      </c>
      <c r="EI646" t="s">
        <v>3</v>
      </c>
      <c r="EJ646">
        <v>4</v>
      </c>
      <c r="EK646">
        <v>0</v>
      </c>
      <c r="EL646" t="s">
        <v>21</v>
      </c>
      <c r="EM646" t="s">
        <v>22</v>
      </c>
      <c r="EO646" t="s">
        <v>3</v>
      </c>
      <c r="EQ646">
        <v>0</v>
      </c>
      <c r="ER646">
        <v>496.76</v>
      </c>
      <c r="ES646">
        <v>0</v>
      </c>
      <c r="ET646">
        <v>0</v>
      </c>
      <c r="EU646">
        <v>0</v>
      </c>
      <c r="EV646">
        <v>496.76</v>
      </c>
      <c r="EW646">
        <v>0.7</v>
      </c>
      <c r="EX646">
        <v>0</v>
      </c>
      <c r="EY646">
        <v>0</v>
      </c>
      <c r="FQ646">
        <v>0</v>
      </c>
      <c r="FR646">
        <f t="shared" si="386"/>
        <v>0</v>
      </c>
      <c r="FS646">
        <v>0</v>
      </c>
      <c r="FX646">
        <v>70</v>
      </c>
      <c r="FY646">
        <v>10</v>
      </c>
      <c r="GA646" t="s">
        <v>3</v>
      </c>
      <c r="GD646">
        <v>0</v>
      </c>
      <c r="GF646">
        <v>-1307125436</v>
      </c>
      <c r="GG646">
        <v>2</v>
      </c>
      <c r="GH646">
        <v>1</v>
      </c>
      <c r="GI646">
        <v>-2</v>
      </c>
      <c r="GJ646">
        <v>0</v>
      </c>
      <c r="GK646">
        <f>ROUND(R646*(R12)/100,2)</f>
        <v>0</v>
      </c>
      <c r="GL646">
        <f t="shared" si="387"/>
        <v>0</v>
      </c>
      <c r="GM646">
        <f t="shared" si="388"/>
        <v>464.97</v>
      </c>
      <c r="GN646">
        <f t="shared" si="389"/>
        <v>0</v>
      </c>
      <c r="GO646">
        <f t="shared" si="390"/>
        <v>0</v>
      </c>
      <c r="GP646">
        <f t="shared" si="391"/>
        <v>464.97</v>
      </c>
      <c r="GR646">
        <v>0</v>
      </c>
      <c r="GS646">
        <v>3</v>
      </c>
      <c r="GT646">
        <v>0</v>
      </c>
      <c r="GU646" t="s">
        <v>3</v>
      </c>
      <c r="GV646">
        <f t="shared" si="392"/>
        <v>0</v>
      </c>
      <c r="GW646">
        <v>1</v>
      </c>
      <c r="GX646">
        <f t="shared" si="393"/>
        <v>0</v>
      </c>
      <c r="HA646">
        <v>0</v>
      </c>
      <c r="HB646">
        <v>0</v>
      </c>
      <c r="HC646">
        <f t="shared" si="394"/>
        <v>0</v>
      </c>
      <c r="HE646" t="s">
        <v>3</v>
      </c>
      <c r="HF646" t="s">
        <v>3</v>
      </c>
      <c r="HM646" t="s">
        <v>3</v>
      </c>
      <c r="HN646" t="s">
        <v>3</v>
      </c>
      <c r="HO646" t="s">
        <v>3</v>
      </c>
      <c r="HP646" t="s">
        <v>3</v>
      </c>
      <c r="HQ646" t="s">
        <v>3</v>
      </c>
      <c r="IK646">
        <v>0</v>
      </c>
    </row>
    <row r="648" spans="1:245" x14ac:dyDescent="0.2">
      <c r="A648" s="2">
        <v>51</v>
      </c>
      <c r="B648" s="2">
        <f>B634</f>
        <v>1</v>
      </c>
      <c r="C648" s="2">
        <f>A634</f>
        <v>5</v>
      </c>
      <c r="D648" s="2">
        <f>ROW(A634)</f>
        <v>634</v>
      </c>
      <c r="E648" s="2"/>
      <c r="F648" s="2" t="str">
        <f>IF(F634&lt;&gt;"",F634,"")</f>
        <v>Новый подраздел</v>
      </c>
      <c r="G648" s="2" t="str">
        <f>IF(G634&lt;&gt;"",G634,"")</f>
        <v>Система охранного телевидения</v>
      </c>
      <c r="H648" s="2">
        <v>0</v>
      </c>
      <c r="I648" s="2"/>
      <c r="J648" s="2"/>
      <c r="K648" s="2"/>
      <c r="L648" s="2"/>
      <c r="M648" s="2"/>
      <c r="N648" s="2"/>
      <c r="O648" s="2">
        <f t="shared" ref="O648:T648" si="395">ROUND(AB648,2)</f>
        <v>36760.76</v>
      </c>
      <c r="P648" s="2">
        <f t="shared" si="395"/>
        <v>5716.5</v>
      </c>
      <c r="Q648" s="2">
        <f t="shared" si="395"/>
        <v>286.66000000000003</v>
      </c>
      <c r="R648" s="2">
        <f t="shared" si="395"/>
        <v>181.76</v>
      </c>
      <c r="S648" s="2">
        <f t="shared" si="395"/>
        <v>30757.599999999999</v>
      </c>
      <c r="T648" s="2">
        <f t="shared" si="395"/>
        <v>0</v>
      </c>
      <c r="U648" s="2">
        <f>AH648</f>
        <v>45.223999999999997</v>
      </c>
      <c r="V648" s="2">
        <f>AI648</f>
        <v>0</v>
      </c>
      <c r="W648" s="2">
        <f>ROUND(AJ648,2)</f>
        <v>0</v>
      </c>
      <c r="X648" s="2">
        <f>ROUND(AK648,2)</f>
        <v>21530.32</v>
      </c>
      <c r="Y648" s="2">
        <f>ROUND(AL648,2)</f>
        <v>3075.76</v>
      </c>
      <c r="Z648" s="2"/>
      <c r="AA648" s="2"/>
      <c r="AB648" s="2">
        <f>ROUND(SUMIF(AA638:AA646,"=1472364219",O638:O646),2)</f>
        <v>36760.76</v>
      </c>
      <c r="AC648" s="2">
        <f>ROUND(SUMIF(AA638:AA646,"=1472364219",P638:P646),2)</f>
        <v>5716.5</v>
      </c>
      <c r="AD648" s="2">
        <f>ROUND(SUMIF(AA638:AA646,"=1472364219",Q638:Q646),2)</f>
        <v>286.66000000000003</v>
      </c>
      <c r="AE648" s="2">
        <f>ROUND(SUMIF(AA638:AA646,"=1472364219",R638:R646),2)</f>
        <v>181.76</v>
      </c>
      <c r="AF648" s="2">
        <f>ROUND(SUMIF(AA638:AA646,"=1472364219",S638:S646),2)</f>
        <v>30757.599999999999</v>
      </c>
      <c r="AG648" s="2">
        <f>ROUND(SUMIF(AA638:AA646,"=1472364219",T638:T646),2)</f>
        <v>0</v>
      </c>
      <c r="AH648" s="2">
        <f>SUMIF(AA638:AA646,"=1472364219",U638:U646)</f>
        <v>45.223999999999997</v>
      </c>
      <c r="AI648" s="2">
        <f>SUMIF(AA638:AA646,"=1472364219",V638:V646)</f>
        <v>0</v>
      </c>
      <c r="AJ648" s="2">
        <f>ROUND(SUMIF(AA638:AA646,"=1472364219",W638:W646),2)</f>
        <v>0</v>
      </c>
      <c r="AK648" s="2">
        <f>ROUND(SUMIF(AA638:AA646,"=1472364219",X638:X646),2)</f>
        <v>21530.32</v>
      </c>
      <c r="AL648" s="2">
        <f>ROUND(SUMIF(AA638:AA646,"=1472364219",Y638:Y646),2)</f>
        <v>3075.76</v>
      </c>
      <c r="AM648" s="2"/>
      <c r="AN648" s="2"/>
      <c r="AO648" s="2">
        <f t="shared" ref="AO648:BD648" si="396">ROUND(BX648,2)</f>
        <v>0</v>
      </c>
      <c r="AP648" s="2">
        <f t="shared" si="396"/>
        <v>0</v>
      </c>
      <c r="AQ648" s="2">
        <f t="shared" si="396"/>
        <v>0</v>
      </c>
      <c r="AR648" s="2">
        <f t="shared" si="396"/>
        <v>61563.14</v>
      </c>
      <c r="AS648" s="2">
        <f t="shared" si="396"/>
        <v>0</v>
      </c>
      <c r="AT648" s="2">
        <f t="shared" si="396"/>
        <v>0</v>
      </c>
      <c r="AU648" s="2">
        <f t="shared" si="396"/>
        <v>61563.14</v>
      </c>
      <c r="AV648" s="2">
        <f t="shared" si="396"/>
        <v>5716.5</v>
      </c>
      <c r="AW648" s="2">
        <f t="shared" si="396"/>
        <v>5716.5</v>
      </c>
      <c r="AX648" s="2">
        <f t="shared" si="396"/>
        <v>0</v>
      </c>
      <c r="AY648" s="2">
        <f t="shared" si="396"/>
        <v>5716.5</v>
      </c>
      <c r="AZ648" s="2">
        <f t="shared" si="396"/>
        <v>0</v>
      </c>
      <c r="BA648" s="2">
        <f t="shared" si="396"/>
        <v>0</v>
      </c>
      <c r="BB648" s="2">
        <f t="shared" si="396"/>
        <v>0</v>
      </c>
      <c r="BC648" s="2">
        <f t="shared" si="396"/>
        <v>0</v>
      </c>
      <c r="BD648" s="2">
        <f t="shared" si="396"/>
        <v>0</v>
      </c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>
        <f>ROUND(SUMIF(AA638:AA646,"=1472364219",FQ638:FQ646),2)</f>
        <v>0</v>
      </c>
      <c r="BY648" s="2">
        <f>ROUND(SUMIF(AA638:AA646,"=1472364219",FR638:FR646),2)</f>
        <v>0</v>
      </c>
      <c r="BZ648" s="2">
        <f>ROUND(SUMIF(AA638:AA646,"=1472364219",GL638:GL646),2)</f>
        <v>0</v>
      </c>
      <c r="CA648" s="2">
        <f>ROUND(SUMIF(AA638:AA646,"=1472364219",GM638:GM646),2)</f>
        <v>61563.14</v>
      </c>
      <c r="CB648" s="2">
        <f>ROUND(SUMIF(AA638:AA646,"=1472364219",GN638:GN646),2)</f>
        <v>0</v>
      </c>
      <c r="CC648" s="2">
        <f>ROUND(SUMIF(AA638:AA646,"=1472364219",GO638:GO646),2)</f>
        <v>0</v>
      </c>
      <c r="CD648" s="2">
        <f>ROUND(SUMIF(AA638:AA646,"=1472364219",GP638:GP646),2)</f>
        <v>61563.14</v>
      </c>
      <c r="CE648" s="2">
        <f>AC648-BX648</f>
        <v>5716.5</v>
      </c>
      <c r="CF648" s="2">
        <f>AC648-BY648</f>
        <v>5716.5</v>
      </c>
      <c r="CG648" s="2">
        <f>BX648-BZ648</f>
        <v>0</v>
      </c>
      <c r="CH648" s="2">
        <f>AC648-BX648-BY648+BZ648</f>
        <v>5716.5</v>
      </c>
      <c r="CI648" s="2">
        <f>BY648-BZ648</f>
        <v>0</v>
      </c>
      <c r="CJ648" s="2">
        <f>ROUND(SUMIF(AA638:AA646,"=1472364219",GX638:GX646),2)</f>
        <v>0</v>
      </c>
      <c r="CK648" s="2">
        <f>ROUND(SUMIF(AA638:AA646,"=1472364219",GY638:GY646),2)</f>
        <v>0</v>
      </c>
      <c r="CL648" s="2">
        <f>ROUND(SUMIF(AA638:AA646,"=1472364219",GZ638:GZ646),2)</f>
        <v>0</v>
      </c>
      <c r="CM648" s="2">
        <f>ROUND(SUMIF(AA638:AA646,"=1472364219",HD638:HD646),2)</f>
        <v>0</v>
      </c>
      <c r="CN648" s="2"/>
      <c r="CO648" s="2"/>
      <c r="CP648" s="2"/>
      <c r="CQ648" s="2"/>
      <c r="CR648" s="2"/>
      <c r="CS648" s="2"/>
      <c r="CT648" s="2"/>
      <c r="CU648" s="2"/>
      <c r="CV648" s="2"/>
      <c r="CW648" s="2"/>
      <c r="CX648" s="2"/>
      <c r="CY648" s="2"/>
      <c r="CZ648" s="2"/>
      <c r="DA648" s="2"/>
      <c r="DB648" s="2"/>
      <c r="DC648" s="2"/>
      <c r="DD648" s="2"/>
      <c r="DE648" s="2"/>
      <c r="DF648" s="2"/>
      <c r="DG648" s="3"/>
      <c r="DH648" s="3"/>
      <c r="DI648" s="3"/>
      <c r="DJ648" s="3"/>
      <c r="DK648" s="3"/>
      <c r="DL648" s="3"/>
      <c r="DM648" s="3"/>
      <c r="DN648" s="3"/>
      <c r="DO648" s="3"/>
      <c r="DP648" s="3"/>
      <c r="DQ648" s="3"/>
      <c r="DR648" s="3"/>
      <c r="DS648" s="3"/>
      <c r="DT648" s="3"/>
      <c r="DU648" s="3"/>
      <c r="DV648" s="3"/>
      <c r="DW648" s="3"/>
      <c r="DX648" s="3"/>
      <c r="DY648" s="3"/>
      <c r="DZ648" s="3"/>
      <c r="EA648" s="3"/>
      <c r="EB648" s="3"/>
      <c r="EC648" s="3"/>
      <c r="ED648" s="3"/>
      <c r="EE648" s="3"/>
      <c r="EF648" s="3"/>
      <c r="EG648" s="3"/>
      <c r="EH648" s="3"/>
      <c r="EI648" s="3"/>
      <c r="EJ648" s="3"/>
      <c r="EK648" s="3"/>
      <c r="EL648" s="3"/>
      <c r="EM648" s="3"/>
      <c r="EN648" s="3"/>
      <c r="EO648" s="3"/>
      <c r="EP648" s="3"/>
      <c r="EQ648" s="3"/>
      <c r="ER648" s="3"/>
      <c r="ES648" s="3"/>
      <c r="ET648" s="3"/>
      <c r="EU648" s="3"/>
      <c r="EV648" s="3"/>
      <c r="EW648" s="3"/>
      <c r="EX648" s="3"/>
      <c r="EY648" s="3"/>
      <c r="EZ648" s="3"/>
      <c r="FA648" s="3"/>
      <c r="FB648" s="3"/>
      <c r="FC648" s="3"/>
      <c r="FD648" s="3"/>
      <c r="FE648" s="3"/>
      <c r="FF648" s="3"/>
      <c r="FG648" s="3"/>
      <c r="FH648" s="3"/>
      <c r="FI648" s="3"/>
      <c r="FJ648" s="3"/>
      <c r="FK648" s="3"/>
      <c r="FL648" s="3"/>
      <c r="FM648" s="3"/>
      <c r="FN648" s="3"/>
      <c r="FO648" s="3"/>
      <c r="FP648" s="3"/>
      <c r="FQ648" s="3"/>
      <c r="FR648" s="3"/>
      <c r="FS648" s="3"/>
      <c r="FT648" s="3"/>
      <c r="FU648" s="3"/>
      <c r="FV648" s="3"/>
      <c r="FW648" s="3"/>
      <c r="FX648" s="3"/>
      <c r="FY648" s="3"/>
      <c r="FZ648" s="3"/>
      <c r="GA648" s="3"/>
      <c r="GB648" s="3"/>
      <c r="GC648" s="3"/>
      <c r="GD648" s="3"/>
      <c r="GE648" s="3"/>
      <c r="GF648" s="3"/>
      <c r="GG648" s="3"/>
      <c r="GH648" s="3"/>
      <c r="GI648" s="3"/>
      <c r="GJ648" s="3"/>
      <c r="GK648" s="3"/>
      <c r="GL648" s="3"/>
      <c r="GM648" s="3"/>
      <c r="GN648" s="3"/>
      <c r="GO648" s="3"/>
      <c r="GP648" s="3"/>
      <c r="GQ648" s="3"/>
      <c r="GR648" s="3"/>
      <c r="GS648" s="3"/>
      <c r="GT648" s="3"/>
      <c r="GU648" s="3"/>
      <c r="GV648" s="3"/>
      <c r="GW648" s="3"/>
      <c r="GX648" s="3">
        <v>0</v>
      </c>
    </row>
    <row r="650" spans="1:245" x14ac:dyDescent="0.2">
      <c r="A650" s="4">
        <v>50</v>
      </c>
      <c r="B650" s="4">
        <v>0</v>
      </c>
      <c r="C650" s="4">
        <v>0</v>
      </c>
      <c r="D650" s="4">
        <v>1</v>
      </c>
      <c r="E650" s="4">
        <v>201</v>
      </c>
      <c r="F650" s="4">
        <f>ROUND(Source!O648,O650)</f>
        <v>36760.76</v>
      </c>
      <c r="G650" s="4" t="s">
        <v>69</v>
      </c>
      <c r="H650" s="4" t="s">
        <v>70</v>
      </c>
      <c r="I650" s="4"/>
      <c r="J650" s="4"/>
      <c r="K650" s="4">
        <v>201</v>
      </c>
      <c r="L650" s="4">
        <v>1</v>
      </c>
      <c r="M650" s="4">
        <v>3</v>
      </c>
      <c r="N650" s="4" t="s">
        <v>3</v>
      </c>
      <c r="O650" s="4">
        <v>2</v>
      </c>
      <c r="P650" s="4"/>
      <c r="Q650" s="4"/>
      <c r="R650" s="4"/>
      <c r="S650" s="4"/>
      <c r="T650" s="4"/>
      <c r="U650" s="4"/>
      <c r="V650" s="4"/>
      <c r="W650" s="4">
        <v>36760.76</v>
      </c>
      <c r="X650" s="4">
        <v>1</v>
      </c>
      <c r="Y650" s="4">
        <v>36760.76</v>
      </c>
      <c r="Z650" s="4"/>
      <c r="AA650" s="4"/>
      <c r="AB650" s="4"/>
    </row>
    <row r="651" spans="1:245" x14ac:dyDescent="0.2">
      <c r="A651" s="4">
        <v>50</v>
      </c>
      <c r="B651" s="4">
        <v>0</v>
      </c>
      <c r="C651" s="4">
        <v>0</v>
      </c>
      <c r="D651" s="4">
        <v>1</v>
      </c>
      <c r="E651" s="4">
        <v>202</v>
      </c>
      <c r="F651" s="4">
        <f>ROUND(Source!P648,O651)</f>
        <v>5716.5</v>
      </c>
      <c r="G651" s="4" t="s">
        <v>71</v>
      </c>
      <c r="H651" s="4" t="s">
        <v>72</v>
      </c>
      <c r="I651" s="4"/>
      <c r="J651" s="4"/>
      <c r="K651" s="4">
        <v>202</v>
      </c>
      <c r="L651" s="4">
        <v>2</v>
      </c>
      <c r="M651" s="4">
        <v>3</v>
      </c>
      <c r="N651" s="4" t="s">
        <v>3</v>
      </c>
      <c r="O651" s="4">
        <v>2</v>
      </c>
      <c r="P651" s="4"/>
      <c r="Q651" s="4"/>
      <c r="R651" s="4"/>
      <c r="S651" s="4"/>
      <c r="T651" s="4"/>
      <c r="U651" s="4"/>
      <c r="V651" s="4"/>
      <c r="W651" s="4">
        <v>5716.5</v>
      </c>
      <c r="X651" s="4">
        <v>1</v>
      </c>
      <c r="Y651" s="4">
        <v>5716.5</v>
      </c>
      <c r="Z651" s="4"/>
      <c r="AA651" s="4"/>
      <c r="AB651" s="4"/>
    </row>
    <row r="652" spans="1:245" x14ac:dyDescent="0.2">
      <c r="A652" s="4">
        <v>50</v>
      </c>
      <c r="B652" s="4">
        <v>0</v>
      </c>
      <c r="C652" s="4">
        <v>0</v>
      </c>
      <c r="D652" s="4">
        <v>1</v>
      </c>
      <c r="E652" s="4">
        <v>222</v>
      </c>
      <c r="F652" s="4">
        <f>ROUND(Source!AO648,O652)</f>
        <v>0</v>
      </c>
      <c r="G652" s="4" t="s">
        <v>73</v>
      </c>
      <c r="H652" s="4" t="s">
        <v>74</v>
      </c>
      <c r="I652" s="4"/>
      <c r="J652" s="4"/>
      <c r="K652" s="4">
        <v>222</v>
      </c>
      <c r="L652" s="4">
        <v>3</v>
      </c>
      <c r="M652" s="4">
        <v>3</v>
      </c>
      <c r="N652" s="4" t="s">
        <v>3</v>
      </c>
      <c r="O652" s="4">
        <v>2</v>
      </c>
      <c r="P652" s="4"/>
      <c r="Q652" s="4"/>
      <c r="R652" s="4"/>
      <c r="S652" s="4"/>
      <c r="T652" s="4"/>
      <c r="U652" s="4"/>
      <c r="V652" s="4"/>
      <c r="W652" s="4">
        <v>0</v>
      </c>
      <c r="X652" s="4">
        <v>1</v>
      </c>
      <c r="Y652" s="4">
        <v>0</v>
      </c>
      <c r="Z652" s="4"/>
      <c r="AA652" s="4"/>
      <c r="AB652" s="4"/>
    </row>
    <row r="653" spans="1:245" x14ac:dyDescent="0.2">
      <c r="A653" s="4">
        <v>50</v>
      </c>
      <c r="B653" s="4">
        <v>0</v>
      </c>
      <c r="C653" s="4">
        <v>0</v>
      </c>
      <c r="D653" s="4">
        <v>1</v>
      </c>
      <c r="E653" s="4">
        <v>225</v>
      </c>
      <c r="F653" s="4">
        <f>ROUND(Source!AV648,O653)</f>
        <v>5716.5</v>
      </c>
      <c r="G653" s="4" t="s">
        <v>75</v>
      </c>
      <c r="H653" s="4" t="s">
        <v>76</v>
      </c>
      <c r="I653" s="4"/>
      <c r="J653" s="4"/>
      <c r="K653" s="4">
        <v>225</v>
      </c>
      <c r="L653" s="4">
        <v>4</v>
      </c>
      <c r="M653" s="4">
        <v>3</v>
      </c>
      <c r="N653" s="4" t="s">
        <v>3</v>
      </c>
      <c r="O653" s="4">
        <v>2</v>
      </c>
      <c r="P653" s="4"/>
      <c r="Q653" s="4"/>
      <c r="R653" s="4"/>
      <c r="S653" s="4"/>
      <c r="T653" s="4"/>
      <c r="U653" s="4"/>
      <c r="V653" s="4"/>
      <c r="W653" s="4">
        <v>5716.5</v>
      </c>
      <c r="X653" s="4">
        <v>1</v>
      </c>
      <c r="Y653" s="4">
        <v>5716.5</v>
      </c>
      <c r="Z653" s="4"/>
      <c r="AA653" s="4"/>
      <c r="AB653" s="4"/>
    </row>
    <row r="654" spans="1:245" x14ac:dyDescent="0.2">
      <c r="A654" s="4">
        <v>50</v>
      </c>
      <c r="B654" s="4">
        <v>0</v>
      </c>
      <c r="C654" s="4">
        <v>0</v>
      </c>
      <c r="D654" s="4">
        <v>1</v>
      </c>
      <c r="E654" s="4">
        <v>226</v>
      </c>
      <c r="F654" s="4">
        <f>ROUND(Source!AW648,O654)</f>
        <v>5716.5</v>
      </c>
      <c r="G654" s="4" t="s">
        <v>77</v>
      </c>
      <c r="H654" s="4" t="s">
        <v>78</v>
      </c>
      <c r="I654" s="4"/>
      <c r="J654" s="4"/>
      <c r="K654" s="4">
        <v>226</v>
      </c>
      <c r="L654" s="4">
        <v>5</v>
      </c>
      <c r="M654" s="4">
        <v>3</v>
      </c>
      <c r="N654" s="4" t="s">
        <v>3</v>
      </c>
      <c r="O654" s="4">
        <v>2</v>
      </c>
      <c r="P654" s="4"/>
      <c r="Q654" s="4"/>
      <c r="R654" s="4"/>
      <c r="S654" s="4"/>
      <c r="T654" s="4"/>
      <c r="U654" s="4"/>
      <c r="V654" s="4"/>
      <c r="W654" s="4">
        <v>5716.5</v>
      </c>
      <c r="X654" s="4">
        <v>1</v>
      </c>
      <c r="Y654" s="4">
        <v>5716.5</v>
      </c>
      <c r="Z654" s="4"/>
      <c r="AA654" s="4"/>
      <c r="AB654" s="4"/>
    </row>
    <row r="655" spans="1:245" x14ac:dyDescent="0.2">
      <c r="A655" s="4">
        <v>50</v>
      </c>
      <c r="B655" s="4">
        <v>0</v>
      </c>
      <c r="C655" s="4">
        <v>0</v>
      </c>
      <c r="D655" s="4">
        <v>1</v>
      </c>
      <c r="E655" s="4">
        <v>227</v>
      </c>
      <c r="F655" s="4">
        <f>ROUND(Source!AX648,O655)</f>
        <v>0</v>
      </c>
      <c r="G655" s="4" t="s">
        <v>79</v>
      </c>
      <c r="H655" s="4" t="s">
        <v>80</v>
      </c>
      <c r="I655" s="4"/>
      <c r="J655" s="4"/>
      <c r="K655" s="4">
        <v>227</v>
      </c>
      <c r="L655" s="4">
        <v>6</v>
      </c>
      <c r="M655" s="4">
        <v>3</v>
      </c>
      <c r="N655" s="4" t="s">
        <v>3</v>
      </c>
      <c r="O655" s="4">
        <v>2</v>
      </c>
      <c r="P655" s="4"/>
      <c r="Q655" s="4"/>
      <c r="R655" s="4"/>
      <c r="S655" s="4"/>
      <c r="T655" s="4"/>
      <c r="U655" s="4"/>
      <c r="V655" s="4"/>
      <c r="W655" s="4">
        <v>0</v>
      </c>
      <c r="X655" s="4">
        <v>1</v>
      </c>
      <c r="Y655" s="4">
        <v>0</v>
      </c>
      <c r="Z655" s="4"/>
      <c r="AA655" s="4"/>
      <c r="AB655" s="4"/>
    </row>
    <row r="656" spans="1:245" x14ac:dyDescent="0.2">
      <c r="A656" s="4">
        <v>50</v>
      </c>
      <c r="B656" s="4">
        <v>0</v>
      </c>
      <c r="C656" s="4">
        <v>0</v>
      </c>
      <c r="D656" s="4">
        <v>1</v>
      </c>
      <c r="E656" s="4">
        <v>228</v>
      </c>
      <c r="F656" s="4">
        <f>ROUND(Source!AY648,O656)</f>
        <v>5716.5</v>
      </c>
      <c r="G656" s="4" t="s">
        <v>81</v>
      </c>
      <c r="H656" s="4" t="s">
        <v>82</v>
      </c>
      <c r="I656" s="4"/>
      <c r="J656" s="4"/>
      <c r="K656" s="4">
        <v>228</v>
      </c>
      <c r="L656" s="4">
        <v>7</v>
      </c>
      <c r="M656" s="4">
        <v>3</v>
      </c>
      <c r="N656" s="4" t="s">
        <v>3</v>
      </c>
      <c r="O656" s="4">
        <v>2</v>
      </c>
      <c r="P656" s="4"/>
      <c r="Q656" s="4"/>
      <c r="R656" s="4"/>
      <c r="S656" s="4"/>
      <c r="T656" s="4"/>
      <c r="U656" s="4"/>
      <c r="V656" s="4"/>
      <c r="W656" s="4">
        <v>5716.5</v>
      </c>
      <c r="X656" s="4">
        <v>1</v>
      </c>
      <c r="Y656" s="4">
        <v>5716.5</v>
      </c>
      <c r="Z656" s="4"/>
      <c r="AA656" s="4"/>
      <c r="AB656" s="4"/>
    </row>
    <row r="657" spans="1:28" x14ac:dyDescent="0.2">
      <c r="A657" s="4">
        <v>50</v>
      </c>
      <c r="B657" s="4">
        <v>0</v>
      </c>
      <c r="C657" s="4">
        <v>0</v>
      </c>
      <c r="D657" s="4">
        <v>1</v>
      </c>
      <c r="E657" s="4">
        <v>216</v>
      </c>
      <c r="F657" s="4">
        <f>ROUND(Source!AP648,O657)</f>
        <v>0</v>
      </c>
      <c r="G657" s="4" t="s">
        <v>83</v>
      </c>
      <c r="H657" s="4" t="s">
        <v>84</v>
      </c>
      <c r="I657" s="4"/>
      <c r="J657" s="4"/>
      <c r="K657" s="4">
        <v>216</v>
      </c>
      <c r="L657" s="4">
        <v>8</v>
      </c>
      <c r="M657" s="4">
        <v>3</v>
      </c>
      <c r="N657" s="4" t="s">
        <v>3</v>
      </c>
      <c r="O657" s="4">
        <v>2</v>
      </c>
      <c r="P657" s="4"/>
      <c r="Q657" s="4"/>
      <c r="R657" s="4"/>
      <c r="S657" s="4"/>
      <c r="T657" s="4"/>
      <c r="U657" s="4"/>
      <c r="V657" s="4"/>
      <c r="W657" s="4">
        <v>0</v>
      </c>
      <c r="X657" s="4">
        <v>1</v>
      </c>
      <c r="Y657" s="4">
        <v>0</v>
      </c>
      <c r="Z657" s="4"/>
      <c r="AA657" s="4"/>
      <c r="AB657" s="4"/>
    </row>
    <row r="658" spans="1:28" x14ac:dyDescent="0.2">
      <c r="A658" s="4">
        <v>50</v>
      </c>
      <c r="B658" s="4">
        <v>0</v>
      </c>
      <c r="C658" s="4">
        <v>0</v>
      </c>
      <c r="D658" s="4">
        <v>1</v>
      </c>
      <c r="E658" s="4">
        <v>223</v>
      </c>
      <c r="F658" s="4">
        <f>ROUND(Source!AQ648,O658)</f>
        <v>0</v>
      </c>
      <c r="G658" s="4" t="s">
        <v>85</v>
      </c>
      <c r="H658" s="4" t="s">
        <v>86</v>
      </c>
      <c r="I658" s="4"/>
      <c r="J658" s="4"/>
      <c r="K658" s="4">
        <v>223</v>
      </c>
      <c r="L658" s="4">
        <v>9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0</v>
      </c>
      <c r="X658" s="4">
        <v>1</v>
      </c>
      <c r="Y658" s="4">
        <v>0</v>
      </c>
      <c r="Z658" s="4"/>
      <c r="AA658" s="4"/>
      <c r="AB658" s="4"/>
    </row>
    <row r="659" spans="1:28" x14ac:dyDescent="0.2">
      <c r="A659" s="4">
        <v>50</v>
      </c>
      <c r="B659" s="4">
        <v>0</v>
      </c>
      <c r="C659" s="4">
        <v>0</v>
      </c>
      <c r="D659" s="4">
        <v>1</v>
      </c>
      <c r="E659" s="4">
        <v>229</v>
      </c>
      <c r="F659" s="4">
        <f>ROUND(Source!AZ648,O659)</f>
        <v>0</v>
      </c>
      <c r="G659" s="4" t="s">
        <v>87</v>
      </c>
      <c r="H659" s="4" t="s">
        <v>88</v>
      </c>
      <c r="I659" s="4"/>
      <c r="J659" s="4"/>
      <c r="K659" s="4">
        <v>229</v>
      </c>
      <c r="L659" s="4">
        <v>10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0</v>
      </c>
      <c r="X659" s="4">
        <v>1</v>
      </c>
      <c r="Y659" s="4">
        <v>0</v>
      </c>
      <c r="Z659" s="4"/>
      <c r="AA659" s="4"/>
      <c r="AB659" s="4"/>
    </row>
    <row r="660" spans="1:28" x14ac:dyDescent="0.2">
      <c r="A660" s="4">
        <v>50</v>
      </c>
      <c r="B660" s="4">
        <v>0</v>
      </c>
      <c r="C660" s="4">
        <v>0</v>
      </c>
      <c r="D660" s="4">
        <v>1</v>
      </c>
      <c r="E660" s="4">
        <v>203</v>
      </c>
      <c r="F660" s="4">
        <f>ROUND(Source!Q648,O660)</f>
        <v>286.66000000000003</v>
      </c>
      <c r="G660" s="4" t="s">
        <v>89</v>
      </c>
      <c r="H660" s="4" t="s">
        <v>90</v>
      </c>
      <c r="I660" s="4"/>
      <c r="J660" s="4"/>
      <c r="K660" s="4">
        <v>203</v>
      </c>
      <c r="L660" s="4">
        <v>11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286.66000000000003</v>
      </c>
      <c r="X660" s="4">
        <v>1</v>
      </c>
      <c r="Y660" s="4">
        <v>286.66000000000003</v>
      </c>
      <c r="Z660" s="4"/>
      <c r="AA660" s="4"/>
      <c r="AB660" s="4"/>
    </row>
    <row r="661" spans="1:28" x14ac:dyDescent="0.2">
      <c r="A661" s="4">
        <v>50</v>
      </c>
      <c r="B661" s="4">
        <v>0</v>
      </c>
      <c r="C661" s="4">
        <v>0</v>
      </c>
      <c r="D661" s="4">
        <v>1</v>
      </c>
      <c r="E661" s="4">
        <v>231</v>
      </c>
      <c r="F661" s="4">
        <f>ROUND(Source!BB648,O661)</f>
        <v>0</v>
      </c>
      <c r="G661" s="4" t="s">
        <v>91</v>
      </c>
      <c r="H661" s="4" t="s">
        <v>92</v>
      </c>
      <c r="I661" s="4"/>
      <c r="J661" s="4"/>
      <c r="K661" s="4">
        <v>231</v>
      </c>
      <c r="L661" s="4">
        <v>12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0</v>
      </c>
      <c r="X661" s="4">
        <v>1</v>
      </c>
      <c r="Y661" s="4">
        <v>0</v>
      </c>
      <c r="Z661" s="4"/>
      <c r="AA661" s="4"/>
      <c r="AB661" s="4"/>
    </row>
    <row r="662" spans="1:28" x14ac:dyDescent="0.2">
      <c r="A662" s="4">
        <v>50</v>
      </c>
      <c r="B662" s="4">
        <v>0</v>
      </c>
      <c r="C662" s="4">
        <v>0</v>
      </c>
      <c r="D662" s="4">
        <v>1</v>
      </c>
      <c r="E662" s="4">
        <v>204</v>
      </c>
      <c r="F662" s="4">
        <f>ROUND(Source!R648,O662)</f>
        <v>181.76</v>
      </c>
      <c r="G662" s="4" t="s">
        <v>93</v>
      </c>
      <c r="H662" s="4" t="s">
        <v>94</v>
      </c>
      <c r="I662" s="4"/>
      <c r="J662" s="4"/>
      <c r="K662" s="4">
        <v>204</v>
      </c>
      <c r="L662" s="4">
        <v>13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181.76</v>
      </c>
      <c r="X662" s="4">
        <v>1</v>
      </c>
      <c r="Y662" s="4">
        <v>181.76</v>
      </c>
      <c r="Z662" s="4"/>
      <c r="AA662" s="4"/>
      <c r="AB662" s="4"/>
    </row>
    <row r="663" spans="1:28" x14ac:dyDescent="0.2">
      <c r="A663" s="4">
        <v>50</v>
      </c>
      <c r="B663" s="4">
        <v>0</v>
      </c>
      <c r="C663" s="4">
        <v>0</v>
      </c>
      <c r="D663" s="4">
        <v>1</v>
      </c>
      <c r="E663" s="4">
        <v>205</v>
      </c>
      <c r="F663" s="4">
        <f>ROUND(Source!S648,O663)</f>
        <v>30757.599999999999</v>
      </c>
      <c r="G663" s="4" t="s">
        <v>95</v>
      </c>
      <c r="H663" s="4" t="s">
        <v>96</v>
      </c>
      <c r="I663" s="4"/>
      <c r="J663" s="4"/>
      <c r="K663" s="4">
        <v>205</v>
      </c>
      <c r="L663" s="4">
        <v>14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30757.599999999999</v>
      </c>
      <c r="X663" s="4">
        <v>1</v>
      </c>
      <c r="Y663" s="4">
        <v>30757.599999999999</v>
      </c>
      <c r="Z663" s="4"/>
      <c r="AA663" s="4"/>
      <c r="AB663" s="4"/>
    </row>
    <row r="664" spans="1:28" x14ac:dyDescent="0.2">
      <c r="A664" s="4">
        <v>50</v>
      </c>
      <c r="B664" s="4">
        <v>0</v>
      </c>
      <c r="C664" s="4">
        <v>0</v>
      </c>
      <c r="D664" s="4">
        <v>1</v>
      </c>
      <c r="E664" s="4">
        <v>232</v>
      </c>
      <c r="F664" s="4">
        <f>ROUND(Source!BC648,O664)</f>
        <v>0</v>
      </c>
      <c r="G664" s="4" t="s">
        <v>97</v>
      </c>
      <c r="H664" s="4" t="s">
        <v>98</v>
      </c>
      <c r="I664" s="4"/>
      <c r="J664" s="4"/>
      <c r="K664" s="4">
        <v>232</v>
      </c>
      <c r="L664" s="4">
        <v>15</v>
      </c>
      <c r="M664" s="4">
        <v>3</v>
      </c>
      <c r="N664" s="4" t="s">
        <v>3</v>
      </c>
      <c r="O664" s="4">
        <v>2</v>
      </c>
      <c r="P664" s="4"/>
      <c r="Q664" s="4"/>
      <c r="R664" s="4"/>
      <c r="S664" s="4"/>
      <c r="T664" s="4"/>
      <c r="U664" s="4"/>
      <c r="V664" s="4"/>
      <c r="W664" s="4">
        <v>0</v>
      </c>
      <c r="X664" s="4">
        <v>1</v>
      </c>
      <c r="Y664" s="4">
        <v>0</v>
      </c>
      <c r="Z664" s="4"/>
      <c r="AA664" s="4"/>
      <c r="AB664" s="4"/>
    </row>
    <row r="665" spans="1:28" x14ac:dyDescent="0.2">
      <c r="A665" s="4">
        <v>50</v>
      </c>
      <c r="B665" s="4">
        <v>0</v>
      </c>
      <c r="C665" s="4">
        <v>0</v>
      </c>
      <c r="D665" s="4">
        <v>1</v>
      </c>
      <c r="E665" s="4">
        <v>214</v>
      </c>
      <c r="F665" s="4">
        <f>ROUND(Source!AS648,O665)</f>
        <v>0</v>
      </c>
      <c r="G665" s="4" t="s">
        <v>99</v>
      </c>
      <c r="H665" s="4" t="s">
        <v>100</v>
      </c>
      <c r="I665" s="4"/>
      <c r="J665" s="4"/>
      <c r="K665" s="4">
        <v>214</v>
      </c>
      <c r="L665" s="4">
        <v>16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0</v>
      </c>
      <c r="X665" s="4">
        <v>1</v>
      </c>
      <c r="Y665" s="4">
        <v>0</v>
      </c>
      <c r="Z665" s="4"/>
      <c r="AA665" s="4"/>
      <c r="AB665" s="4"/>
    </row>
    <row r="666" spans="1:28" x14ac:dyDescent="0.2">
      <c r="A666" s="4">
        <v>50</v>
      </c>
      <c r="B666" s="4">
        <v>0</v>
      </c>
      <c r="C666" s="4">
        <v>0</v>
      </c>
      <c r="D666" s="4">
        <v>1</v>
      </c>
      <c r="E666" s="4">
        <v>215</v>
      </c>
      <c r="F666" s="4">
        <f>ROUND(Source!AT648,O666)</f>
        <v>0</v>
      </c>
      <c r="G666" s="4" t="s">
        <v>101</v>
      </c>
      <c r="H666" s="4" t="s">
        <v>102</v>
      </c>
      <c r="I666" s="4"/>
      <c r="J666" s="4"/>
      <c r="K666" s="4">
        <v>215</v>
      </c>
      <c r="L666" s="4">
        <v>17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0</v>
      </c>
      <c r="X666" s="4">
        <v>1</v>
      </c>
      <c r="Y666" s="4">
        <v>0</v>
      </c>
      <c r="Z666" s="4"/>
      <c r="AA666" s="4"/>
      <c r="AB666" s="4"/>
    </row>
    <row r="667" spans="1:28" x14ac:dyDescent="0.2">
      <c r="A667" s="4">
        <v>50</v>
      </c>
      <c r="B667" s="4">
        <v>0</v>
      </c>
      <c r="C667" s="4">
        <v>0</v>
      </c>
      <c r="D667" s="4">
        <v>1</v>
      </c>
      <c r="E667" s="4">
        <v>217</v>
      </c>
      <c r="F667" s="4">
        <f>ROUND(Source!AU648,O667)</f>
        <v>61563.14</v>
      </c>
      <c r="G667" s="4" t="s">
        <v>103</v>
      </c>
      <c r="H667" s="4" t="s">
        <v>104</v>
      </c>
      <c r="I667" s="4"/>
      <c r="J667" s="4"/>
      <c r="K667" s="4">
        <v>217</v>
      </c>
      <c r="L667" s="4">
        <v>18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61563.14</v>
      </c>
      <c r="X667" s="4">
        <v>1</v>
      </c>
      <c r="Y667" s="4">
        <v>61563.14</v>
      </c>
      <c r="Z667" s="4"/>
      <c r="AA667" s="4"/>
      <c r="AB667" s="4"/>
    </row>
    <row r="668" spans="1:28" x14ac:dyDescent="0.2">
      <c r="A668" s="4">
        <v>50</v>
      </c>
      <c r="B668" s="4">
        <v>0</v>
      </c>
      <c r="C668" s="4">
        <v>0</v>
      </c>
      <c r="D668" s="4">
        <v>1</v>
      </c>
      <c r="E668" s="4">
        <v>230</v>
      </c>
      <c r="F668" s="4">
        <f>ROUND(Source!BA648,O668)</f>
        <v>0</v>
      </c>
      <c r="G668" s="4" t="s">
        <v>105</v>
      </c>
      <c r="H668" s="4" t="s">
        <v>106</v>
      </c>
      <c r="I668" s="4"/>
      <c r="J668" s="4"/>
      <c r="K668" s="4">
        <v>230</v>
      </c>
      <c r="L668" s="4">
        <v>19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0</v>
      </c>
      <c r="X668" s="4">
        <v>1</v>
      </c>
      <c r="Y668" s="4">
        <v>0</v>
      </c>
      <c r="Z668" s="4"/>
      <c r="AA668" s="4"/>
      <c r="AB668" s="4"/>
    </row>
    <row r="669" spans="1:28" x14ac:dyDescent="0.2">
      <c r="A669" s="4">
        <v>50</v>
      </c>
      <c r="B669" s="4">
        <v>0</v>
      </c>
      <c r="C669" s="4">
        <v>0</v>
      </c>
      <c r="D669" s="4">
        <v>1</v>
      </c>
      <c r="E669" s="4">
        <v>206</v>
      </c>
      <c r="F669" s="4">
        <f>ROUND(Source!T648,O669)</f>
        <v>0</v>
      </c>
      <c r="G669" s="4" t="s">
        <v>107</v>
      </c>
      <c r="H669" s="4" t="s">
        <v>108</v>
      </c>
      <c r="I669" s="4"/>
      <c r="J669" s="4"/>
      <c r="K669" s="4">
        <v>206</v>
      </c>
      <c r="L669" s="4">
        <v>20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0</v>
      </c>
      <c r="X669" s="4">
        <v>1</v>
      </c>
      <c r="Y669" s="4">
        <v>0</v>
      </c>
      <c r="Z669" s="4"/>
      <c r="AA669" s="4"/>
      <c r="AB669" s="4"/>
    </row>
    <row r="670" spans="1:28" x14ac:dyDescent="0.2">
      <c r="A670" s="4">
        <v>50</v>
      </c>
      <c r="B670" s="4">
        <v>0</v>
      </c>
      <c r="C670" s="4">
        <v>0</v>
      </c>
      <c r="D670" s="4">
        <v>1</v>
      </c>
      <c r="E670" s="4">
        <v>207</v>
      </c>
      <c r="F670" s="4">
        <f>Source!U648</f>
        <v>45.223999999999997</v>
      </c>
      <c r="G670" s="4" t="s">
        <v>109</v>
      </c>
      <c r="H670" s="4" t="s">
        <v>110</v>
      </c>
      <c r="I670" s="4"/>
      <c r="J670" s="4"/>
      <c r="K670" s="4">
        <v>207</v>
      </c>
      <c r="L670" s="4">
        <v>21</v>
      </c>
      <c r="M670" s="4">
        <v>3</v>
      </c>
      <c r="N670" s="4" t="s">
        <v>3</v>
      </c>
      <c r="O670" s="4">
        <v>-1</v>
      </c>
      <c r="P670" s="4"/>
      <c r="Q670" s="4"/>
      <c r="R670" s="4"/>
      <c r="S670" s="4"/>
      <c r="T670" s="4"/>
      <c r="U670" s="4"/>
      <c r="V670" s="4"/>
      <c r="W670" s="4">
        <v>45.223999999999997</v>
      </c>
      <c r="X670" s="4">
        <v>1</v>
      </c>
      <c r="Y670" s="4">
        <v>45.223999999999997</v>
      </c>
      <c r="Z670" s="4"/>
      <c r="AA670" s="4"/>
      <c r="AB670" s="4"/>
    </row>
    <row r="671" spans="1:28" x14ac:dyDescent="0.2">
      <c r="A671" s="4">
        <v>50</v>
      </c>
      <c r="B671" s="4">
        <v>0</v>
      </c>
      <c r="C671" s="4">
        <v>0</v>
      </c>
      <c r="D671" s="4">
        <v>1</v>
      </c>
      <c r="E671" s="4">
        <v>208</v>
      </c>
      <c r="F671" s="4">
        <f>Source!V648</f>
        <v>0</v>
      </c>
      <c r="G671" s="4" t="s">
        <v>111</v>
      </c>
      <c r="H671" s="4" t="s">
        <v>112</v>
      </c>
      <c r="I671" s="4"/>
      <c r="J671" s="4"/>
      <c r="K671" s="4">
        <v>208</v>
      </c>
      <c r="L671" s="4">
        <v>22</v>
      </c>
      <c r="M671" s="4">
        <v>3</v>
      </c>
      <c r="N671" s="4" t="s">
        <v>3</v>
      </c>
      <c r="O671" s="4">
        <v>-1</v>
      </c>
      <c r="P671" s="4"/>
      <c r="Q671" s="4"/>
      <c r="R671" s="4"/>
      <c r="S671" s="4"/>
      <c r="T671" s="4"/>
      <c r="U671" s="4"/>
      <c r="V671" s="4"/>
      <c r="W671" s="4">
        <v>0</v>
      </c>
      <c r="X671" s="4">
        <v>1</v>
      </c>
      <c r="Y671" s="4">
        <v>0</v>
      </c>
      <c r="Z671" s="4"/>
      <c r="AA671" s="4"/>
      <c r="AB671" s="4"/>
    </row>
    <row r="672" spans="1:28" x14ac:dyDescent="0.2">
      <c r="A672" s="4">
        <v>50</v>
      </c>
      <c r="B672" s="4">
        <v>0</v>
      </c>
      <c r="C672" s="4">
        <v>0</v>
      </c>
      <c r="D672" s="4">
        <v>1</v>
      </c>
      <c r="E672" s="4">
        <v>209</v>
      </c>
      <c r="F672" s="4">
        <f>ROUND(Source!W648,O672)</f>
        <v>0</v>
      </c>
      <c r="G672" s="4" t="s">
        <v>113</v>
      </c>
      <c r="H672" s="4" t="s">
        <v>114</v>
      </c>
      <c r="I672" s="4"/>
      <c r="J672" s="4"/>
      <c r="K672" s="4">
        <v>209</v>
      </c>
      <c r="L672" s="4">
        <v>23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0</v>
      </c>
      <c r="X672" s="4">
        <v>1</v>
      </c>
      <c r="Y672" s="4">
        <v>0</v>
      </c>
      <c r="Z672" s="4"/>
      <c r="AA672" s="4"/>
      <c r="AB672" s="4"/>
    </row>
    <row r="673" spans="1:245" x14ac:dyDescent="0.2">
      <c r="A673" s="4">
        <v>50</v>
      </c>
      <c r="B673" s="4">
        <v>0</v>
      </c>
      <c r="C673" s="4">
        <v>0</v>
      </c>
      <c r="D673" s="4">
        <v>1</v>
      </c>
      <c r="E673" s="4">
        <v>233</v>
      </c>
      <c r="F673" s="4">
        <f>ROUND(Source!BD648,O673)</f>
        <v>0</v>
      </c>
      <c r="G673" s="4" t="s">
        <v>115</v>
      </c>
      <c r="H673" s="4" t="s">
        <v>116</v>
      </c>
      <c r="I673" s="4"/>
      <c r="J673" s="4"/>
      <c r="K673" s="4">
        <v>233</v>
      </c>
      <c r="L673" s="4">
        <v>24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0</v>
      </c>
      <c r="X673" s="4">
        <v>1</v>
      </c>
      <c r="Y673" s="4">
        <v>0</v>
      </c>
      <c r="Z673" s="4"/>
      <c r="AA673" s="4"/>
      <c r="AB673" s="4"/>
    </row>
    <row r="674" spans="1:245" x14ac:dyDescent="0.2">
      <c r="A674" s="4">
        <v>50</v>
      </c>
      <c r="B674" s="4">
        <v>0</v>
      </c>
      <c r="C674" s="4">
        <v>0</v>
      </c>
      <c r="D674" s="4">
        <v>1</v>
      </c>
      <c r="E674" s="4">
        <v>210</v>
      </c>
      <c r="F674" s="4">
        <f>ROUND(Source!X648,O674)</f>
        <v>21530.32</v>
      </c>
      <c r="G674" s="4" t="s">
        <v>117</v>
      </c>
      <c r="H674" s="4" t="s">
        <v>118</v>
      </c>
      <c r="I674" s="4"/>
      <c r="J674" s="4"/>
      <c r="K674" s="4">
        <v>210</v>
      </c>
      <c r="L674" s="4">
        <v>25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21530.32</v>
      </c>
      <c r="X674" s="4">
        <v>1</v>
      </c>
      <c r="Y674" s="4">
        <v>21530.32</v>
      </c>
      <c r="Z674" s="4"/>
      <c r="AA674" s="4"/>
      <c r="AB674" s="4"/>
    </row>
    <row r="675" spans="1:245" x14ac:dyDescent="0.2">
      <c r="A675" s="4">
        <v>50</v>
      </c>
      <c r="B675" s="4">
        <v>0</v>
      </c>
      <c r="C675" s="4">
        <v>0</v>
      </c>
      <c r="D675" s="4">
        <v>1</v>
      </c>
      <c r="E675" s="4">
        <v>211</v>
      </c>
      <c r="F675" s="4">
        <f>ROUND(Source!Y648,O675)</f>
        <v>3075.76</v>
      </c>
      <c r="G675" s="4" t="s">
        <v>119</v>
      </c>
      <c r="H675" s="4" t="s">
        <v>120</v>
      </c>
      <c r="I675" s="4"/>
      <c r="J675" s="4"/>
      <c r="K675" s="4">
        <v>211</v>
      </c>
      <c r="L675" s="4">
        <v>26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3075.76</v>
      </c>
      <c r="X675" s="4">
        <v>1</v>
      </c>
      <c r="Y675" s="4">
        <v>3075.76</v>
      </c>
      <c r="Z675" s="4"/>
      <c r="AA675" s="4"/>
      <c r="AB675" s="4"/>
    </row>
    <row r="676" spans="1:245" x14ac:dyDescent="0.2">
      <c r="A676" s="4">
        <v>50</v>
      </c>
      <c r="B676" s="4">
        <v>0</v>
      </c>
      <c r="C676" s="4">
        <v>0</v>
      </c>
      <c r="D676" s="4">
        <v>1</v>
      </c>
      <c r="E676" s="4">
        <v>224</v>
      </c>
      <c r="F676" s="4">
        <f>ROUND(Source!AR648,O676)</f>
        <v>61563.14</v>
      </c>
      <c r="G676" s="4" t="s">
        <v>121</v>
      </c>
      <c r="H676" s="4" t="s">
        <v>122</v>
      </c>
      <c r="I676" s="4"/>
      <c r="J676" s="4"/>
      <c r="K676" s="4">
        <v>224</v>
      </c>
      <c r="L676" s="4">
        <v>27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61563.14</v>
      </c>
      <c r="X676" s="4">
        <v>1</v>
      </c>
      <c r="Y676" s="4">
        <v>61563.14</v>
      </c>
      <c r="Z676" s="4"/>
      <c r="AA676" s="4"/>
      <c r="AB676" s="4"/>
    </row>
    <row r="678" spans="1:245" x14ac:dyDescent="0.2">
      <c r="A678" s="1">
        <v>5</v>
      </c>
      <c r="B678" s="1">
        <v>1</v>
      </c>
      <c r="C678" s="1"/>
      <c r="D678" s="1">
        <f>ROW(A693)</f>
        <v>693</v>
      </c>
      <c r="E678" s="1"/>
      <c r="F678" s="1" t="s">
        <v>13</v>
      </c>
      <c r="G678" s="1" t="s">
        <v>399</v>
      </c>
      <c r="H678" s="1" t="s">
        <v>3</v>
      </c>
      <c r="I678" s="1">
        <v>0</v>
      </c>
      <c r="J678" s="1"/>
      <c r="K678" s="1">
        <v>0</v>
      </c>
      <c r="L678" s="1"/>
      <c r="M678" s="1" t="s">
        <v>3</v>
      </c>
      <c r="N678" s="1"/>
      <c r="O678" s="1"/>
      <c r="P678" s="1"/>
      <c r="Q678" s="1"/>
      <c r="R678" s="1"/>
      <c r="S678" s="1">
        <v>0</v>
      </c>
      <c r="T678" s="1"/>
      <c r="U678" s="1" t="s">
        <v>3</v>
      </c>
      <c r="V678" s="1">
        <v>0</v>
      </c>
      <c r="W678" s="1"/>
      <c r="X678" s="1"/>
      <c r="Y678" s="1"/>
      <c r="Z678" s="1"/>
      <c r="AA678" s="1"/>
      <c r="AB678" s="1" t="s">
        <v>3</v>
      </c>
      <c r="AC678" s="1" t="s">
        <v>3</v>
      </c>
      <c r="AD678" s="1" t="s">
        <v>3</v>
      </c>
      <c r="AE678" s="1" t="s">
        <v>3</v>
      </c>
      <c r="AF678" s="1" t="s">
        <v>3</v>
      </c>
      <c r="AG678" s="1" t="s">
        <v>3</v>
      </c>
      <c r="AH678" s="1"/>
      <c r="AI678" s="1"/>
      <c r="AJ678" s="1"/>
      <c r="AK678" s="1"/>
      <c r="AL678" s="1"/>
      <c r="AM678" s="1"/>
      <c r="AN678" s="1"/>
      <c r="AO678" s="1"/>
      <c r="AP678" s="1" t="s">
        <v>3</v>
      </c>
      <c r="AQ678" s="1" t="s">
        <v>3</v>
      </c>
      <c r="AR678" s="1" t="s">
        <v>3</v>
      </c>
      <c r="AS678" s="1"/>
      <c r="AT678" s="1"/>
      <c r="AU678" s="1"/>
      <c r="AV678" s="1"/>
      <c r="AW678" s="1"/>
      <c r="AX678" s="1"/>
      <c r="AY678" s="1"/>
      <c r="AZ678" s="1" t="s">
        <v>3</v>
      </c>
      <c r="BA678" s="1"/>
      <c r="BB678" s="1" t="s">
        <v>3</v>
      </c>
      <c r="BC678" s="1" t="s">
        <v>3</v>
      </c>
      <c r="BD678" s="1" t="s">
        <v>3</v>
      </c>
      <c r="BE678" s="1" t="s">
        <v>3</v>
      </c>
      <c r="BF678" s="1" t="s">
        <v>3</v>
      </c>
      <c r="BG678" s="1" t="s">
        <v>3</v>
      </c>
      <c r="BH678" s="1" t="s">
        <v>3</v>
      </c>
      <c r="BI678" s="1" t="s">
        <v>3</v>
      </c>
      <c r="BJ678" s="1" t="s">
        <v>3</v>
      </c>
      <c r="BK678" s="1" t="s">
        <v>3</v>
      </c>
      <c r="BL678" s="1" t="s">
        <v>3</v>
      </c>
      <c r="BM678" s="1" t="s">
        <v>3</v>
      </c>
      <c r="BN678" s="1" t="s">
        <v>3</v>
      </c>
      <c r="BO678" s="1" t="s">
        <v>3</v>
      </c>
      <c r="BP678" s="1" t="s">
        <v>3</v>
      </c>
      <c r="BQ678" s="1"/>
      <c r="BR678" s="1"/>
      <c r="BS678" s="1"/>
      <c r="BT678" s="1"/>
      <c r="BU678" s="1"/>
      <c r="BV678" s="1"/>
      <c r="BW678" s="1"/>
      <c r="BX678" s="1">
        <v>0</v>
      </c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>
        <v>0</v>
      </c>
    </row>
    <row r="680" spans="1:245" x14ac:dyDescent="0.2">
      <c r="A680" s="2">
        <v>52</v>
      </c>
      <c r="B680" s="2">
        <f t="shared" ref="B680:G680" si="397">B693</f>
        <v>1</v>
      </c>
      <c r="C680" s="2">
        <f t="shared" si="397"/>
        <v>5</v>
      </c>
      <c r="D680" s="2">
        <f t="shared" si="397"/>
        <v>678</v>
      </c>
      <c r="E680" s="2">
        <f t="shared" si="397"/>
        <v>0</v>
      </c>
      <c r="F680" s="2" t="str">
        <f t="shared" si="397"/>
        <v>Новый подраздел</v>
      </c>
      <c r="G680" s="2" t="str">
        <f t="shared" si="397"/>
        <v>Система контроля и управления доступом</v>
      </c>
      <c r="H680" s="2"/>
      <c r="I680" s="2"/>
      <c r="J680" s="2"/>
      <c r="K680" s="2"/>
      <c r="L680" s="2"/>
      <c r="M680" s="2"/>
      <c r="N680" s="2"/>
      <c r="O680" s="2">
        <f t="shared" ref="O680:AT680" si="398">O693</f>
        <v>53279.94</v>
      </c>
      <c r="P680" s="2">
        <f t="shared" si="398"/>
        <v>274</v>
      </c>
      <c r="Q680" s="2">
        <f t="shared" si="398"/>
        <v>4.4000000000000004</v>
      </c>
      <c r="R680" s="2">
        <f t="shared" si="398"/>
        <v>0.04</v>
      </c>
      <c r="S680" s="2">
        <f t="shared" si="398"/>
        <v>53001.54</v>
      </c>
      <c r="T680" s="2">
        <f t="shared" si="398"/>
        <v>0</v>
      </c>
      <c r="U680" s="2">
        <f t="shared" si="398"/>
        <v>76.098600000000005</v>
      </c>
      <c r="V680" s="2">
        <f t="shared" si="398"/>
        <v>0</v>
      </c>
      <c r="W680" s="2">
        <f t="shared" si="398"/>
        <v>0</v>
      </c>
      <c r="X680" s="2">
        <f t="shared" si="398"/>
        <v>37101.08</v>
      </c>
      <c r="Y680" s="2">
        <f t="shared" si="398"/>
        <v>5300.16</v>
      </c>
      <c r="Z680" s="2">
        <f t="shared" si="398"/>
        <v>0</v>
      </c>
      <c r="AA680" s="2">
        <f t="shared" si="398"/>
        <v>0</v>
      </c>
      <c r="AB680" s="2">
        <f t="shared" si="398"/>
        <v>53279.94</v>
      </c>
      <c r="AC680" s="2">
        <f t="shared" si="398"/>
        <v>274</v>
      </c>
      <c r="AD680" s="2">
        <f t="shared" si="398"/>
        <v>4.4000000000000004</v>
      </c>
      <c r="AE680" s="2">
        <f t="shared" si="398"/>
        <v>0.04</v>
      </c>
      <c r="AF680" s="2">
        <f t="shared" si="398"/>
        <v>53001.54</v>
      </c>
      <c r="AG680" s="2">
        <f t="shared" si="398"/>
        <v>0</v>
      </c>
      <c r="AH680" s="2">
        <f t="shared" si="398"/>
        <v>76.098600000000005</v>
      </c>
      <c r="AI680" s="2">
        <f t="shared" si="398"/>
        <v>0</v>
      </c>
      <c r="AJ680" s="2">
        <f t="shared" si="398"/>
        <v>0</v>
      </c>
      <c r="AK680" s="2">
        <f t="shared" si="398"/>
        <v>37101.08</v>
      </c>
      <c r="AL680" s="2">
        <f t="shared" si="398"/>
        <v>5300.16</v>
      </c>
      <c r="AM680" s="2">
        <f t="shared" si="398"/>
        <v>0</v>
      </c>
      <c r="AN680" s="2">
        <f t="shared" si="398"/>
        <v>0</v>
      </c>
      <c r="AO680" s="2">
        <f t="shared" si="398"/>
        <v>0</v>
      </c>
      <c r="AP680" s="2">
        <f t="shared" si="398"/>
        <v>0</v>
      </c>
      <c r="AQ680" s="2">
        <f t="shared" si="398"/>
        <v>0</v>
      </c>
      <c r="AR680" s="2">
        <f t="shared" si="398"/>
        <v>95681.22</v>
      </c>
      <c r="AS680" s="2">
        <f t="shared" si="398"/>
        <v>0</v>
      </c>
      <c r="AT680" s="2">
        <f t="shared" si="398"/>
        <v>0</v>
      </c>
      <c r="AU680" s="2">
        <f t="shared" ref="AU680:BZ680" si="399">AU693</f>
        <v>95681.22</v>
      </c>
      <c r="AV680" s="2">
        <f t="shared" si="399"/>
        <v>274</v>
      </c>
      <c r="AW680" s="2">
        <f t="shared" si="399"/>
        <v>274</v>
      </c>
      <c r="AX680" s="2">
        <f t="shared" si="399"/>
        <v>0</v>
      </c>
      <c r="AY680" s="2">
        <f t="shared" si="399"/>
        <v>274</v>
      </c>
      <c r="AZ680" s="2">
        <f t="shared" si="399"/>
        <v>0</v>
      </c>
      <c r="BA680" s="2">
        <f t="shared" si="399"/>
        <v>0</v>
      </c>
      <c r="BB680" s="2">
        <f t="shared" si="399"/>
        <v>0</v>
      </c>
      <c r="BC680" s="2">
        <f t="shared" si="399"/>
        <v>0</v>
      </c>
      <c r="BD680" s="2">
        <f t="shared" si="399"/>
        <v>0</v>
      </c>
      <c r="BE680" s="2">
        <f t="shared" si="399"/>
        <v>0</v>
      </c>
      <c r="BF680" s="2">
        <f t="shared" si="399"/>
        <v>0</v>
      </c>
      <c r="BG680" s="2">
        <f t="shared" si="399"/>
        <v>0</v>
      </c>
      <c r="BH680" s="2">
        <f t="shared" si="399"/>
        <v>0</v>
      </c>
      <c r="BI680" s="2">
        <f t="shared" si="399"/>
        <v>0</v>
      </c>
      <c r="BJ680" s="2">
        <f t="shared" si="399"/>
        <v>0</v>
      </c>
      <c r="BK680" s="2">
        <f t="shared" si="399"/>
        <v>0</v>
      </c>
      <c r="BL680" s="2">
        <f t="shared" si="399"/>
        <v>0</v>
      </c>
      <c r="BM680" s="2">
        <f t="shared" si="399"/>
        <v>0</v>
      </c>
      <c r="BN680" s="2">
        <f t="shared" si="399"/>
        <v>0</v>
      </c>
      <c r="BO680" s="2">
        <f t="shared" si="399"/>
        <v>0</v>
      </c>
      <c r="BP680" s="2">
        <f t="shared" si="399"/>
        <v>0</v>
      </c>
      <c r="BQ680" s="2">
        <f t="shared" si="399"/>
        <v>0</v>
      </c>
      <c r="BR680" s="2">
        <f t="shared" si="399"/>
        <v>0</v>
      </c>
      <c r="BS680" s="2">
        <f t="shared" si="399"/>
        <v>0</v>
      </c>
      <c r="BT680" s="2">
        <f t="shared" si="399"/>
        <v>0</v>
      </c>
      <c r="BU680" s="2">
        <f t="shared" si="399"/>
        <v>0</v>
      </c>
      <c r="BV680" s="2">
        <f t="shared" si="399"/>
        <v>0</v>
      </c>
      <c r="BW680" s="2">
        <f t="shared" si="399"/>
        <v>0</v>
      </c>
      <c r="BX680" s="2">
        <f t="shared" si="399"/>
        <v>0</v>
      </c>
      <c r="BY680" s="2">
        <f t="shared" si="399"/>
        <v>0</v>
      </c>
      <c r="BZ680" s="2">
        <f t="shared" si="399"/>
        <v>0</v>
      </c>
      <c r="CA680" s="2">
        <f t="shared" ref="CA680:DF680" si="400">CA693</f>
        <v>95681.22</v>
      </c>
      <c r="CB680" s="2">
        <f t="shared" si="400"/>
        <v>0</v>
      </c>
      <c r="CC680" s="2">
        <f t="shared" si="400"/>
        <v>0</v>
      </c>
      <c r="CD680" s="2">
        <f t="shared" si="400"/>
        <v>95681.22</v>
      </c>
      <c r="CE680" s="2">
        <f t="shared" si="400"/>
        <v>274</v>
      </c>
      <c r="CF680" s="2">
        <f t="shared" si="400"/>
        <v>274</v>
      </c>
      <c r="CG680" s="2">
        <f t="shared" si="400"/>
        <v>0</v>
      </c>
      <c r="CH680" s="2">
        <f t="shared" si="400"/>
        <v>274</v>
      </c>
      <c r="CI680" s="2">
        <f t="shared" si="400"/>
        <v>0</v>
      </c>
      <c r="CJ680" s="2">
        <f t="shared" si="400"/>
        <v>0</v>
      </c>
      <c r="CK680" s="2">
        <f t="shared" si="400"/>
        <v>0</v>
      </c>
      <c r="CL680" s="2">
        <f t="shared" si="400"/>
        <v>0</v>
      </c>
      <c r="CM680" s="2">
        <f t="shared" si="400"/>
        <v>0</v>
      </c>
      <c r="CN680" s="2">
        <f t="shared" si="400"/>
        <v>0</v>
      </c>
      <c r="CO680" s="2">
        <f t="shared" si="400"/>
        <v>0</v>
      </c>
      <c r="CP680" s="2">
        <f t="shared" si="400"/>
        <v>0</v>
      </c>
      <c r="CQ680" s="2">
        <f t="shared" si="400"/>
        <v>0</v>
      </c>
      <c r="CR680" s="2">
        <f t="shared" si="400"/>
        <v>0</v>
      </c>
      <c r="CS680" s="2">
        <f t="shared" si="400"/>
        <v>0</v>
      </c>
      <c r="CT680" s="2">
        <f t="shared" si="400"/>
        <v>0</v>
      </c>
      <c r="CU680" s="2">
        <f t="shared" si="400"/>
        <v>0</v>
      </c>
      <c r="CV680" s="2">
        <f t="shared" si="400"/>
        <v>0</v>
      </c>
      <c r="CW680" s="2">
        <f t="shared" si="400"/>
        <v>0</v>
      </c>
      <c r="CX680" s="2">
        <f t="shared" si="400"/>
        <v>0</v>
      </c>
      <c r="CY680" s="2">
        <f t="shared" si="400"/>
        <v>0</v>
      </c>
      <c r="CZ680" s="2">
        <f t="shared" si="400"/>
        <v>0</v>
      </c>
      <c r="DA680" s="2">
        <f t="shared" si="400"/>
        <v>0</v>
      </c>
      <c r="DB680" s="2">
        <f t="shared" si="400"/>
        <v>0</v>
      </c>
      <c r="DC680" s="2">
        <f t="shared" si="400"/>
        <v>0</v>
      </c>
      <c r="DD680" s="2">
        <f t="shared" si="400"/>
        <v>0</v>
      </c>
      <c r="DE680" s="2">
        <f t="shared" si="400"/>
        <v>0</v>
      </c>
      <c r="DF680" s="2">
        <f t="shared" si="400"/>
        <v>0</v>
      </c>
      <c r="DG680" s="3">
        <f t="shared" ref="DG680:EL680" si="401">DG693</f>
        <v>0</v>
      </c>
      <c r="DH680" s="3">
        <f t="shared" si="401"/>
        <v>0</v>
      </c>
      <c r="DI680" s="3">
        <f t="shared" si="401"/>
        <v>0</v>
      </c>
      <c r="DJ680" s="3">
        <f t="shared" si="401"/>
        <v>0</v>
      </c>
      <c r="DK680" s="3">
        <f t="shared" si="401"/>
        <v>0</v>
      </c>
      <c r="DL680" s="3">
        <f t="shared" si="401"/>
        <v>0</v>
      </c>
      <c r="DM680" s="3">
        <f t="shared" si="401"/>
        <v>0</v>
      </c>
      <c r="DN680" s="3">
        <f t="shared" si="401"/>
        <v>0</v>
      </c>
      <c r="DO680" s="3">
        <f t="shared" si="401"/>
        <v>0</v>
      </c>
      <c r="DP680" s="3">
        <f t="shared" si="401"/>
        <v>0</v>
      </c>
      <c r="DQ680" s="3">
        <f t="shared" si="401"/>
        <v>0</v>
      </c>
      <c r="DR680" s="3">
        <f t="shared" si="401"/>
        <v>0</v>
      </c>
      <c r="DS680" s="3">
        <f t="shared" si="401"/>
        <v>0</v>
      </c>
      <c r="DT680" s="3">
        <f t="shared" si="401"/>
        <v>0</v>
      </c>
      <c r="DU680" s="3">
        <f t="shared" si="401"/>
        <v>0</v>
      </c>
      <c r="DV680" s="3">
        <f t="shared" si="401"/>
        <v>0</v>
      </c>
      <c r="DW680" s="3">
        <f t="shared" si="401"/>
        <v>0</v>
      </c>
      <c r="DX680" s="3">
        <f t="shared" si="401"/>
        <v>0</v>
      </c>
      <c r="DY680" s="3">
        <f t="shared" si="401"/>
        <v>0</v>
      </c>
      <c r="DZ680" s="3">
        <f t="shared" si="401"/>
        <v>0</v>
      </c>
      <c r="EA680" s="3">
        <f t="shared" si="401"/>
        <v>0</v>
      </c>
      <c r="EB680" s="3">
        <f t="shared" si="401"/>
        <v>0</v>
      </c>
      <c r="EC680" s="3">
        <f t="shared" si="401"/>
        <v>0</v>
      </c>
      <c r="ED680" s="3">
        <f t="shared" si="401"/>
        <v>0</v>
      </c>
      <c r="EE680" s="3">
        <f t="shared" si="401"/>
        <v>0</v>
      </c>
      <c r="EF680" s="3">
        <f t="shared" si="401"/>
        <v>0</v>
      </c>
      <c r="EG680" s="3">
        <f t="shared" si="401"/>
        <v>0</v>
      </c>
      <c r="EH680" s="3">
        <f t="shared" si="401"/>
        <v>0</v>
      </c>
      <c r="EI680" s="3">
        <f t="shared" si="401"/>
        <v>0</v>
      </c>
      <c r="EJ680" s="3">
        <f t="shared" si="401"/>
        <v>0</v>
      </c>
      <c r="EK680" s="3">
        <f t="shared" si="401"/>
        <v>0</v>
      </c>
      <c r="EL680" s="3">
        <f t="shared" si="401"/>
        <v>0</v>
      </c>
      <c r="EM680" s="3">
        <f t="shared" ref="EM680:FR680" si="402">EM693</f>
        <v>0</v>
      </c>
      <c r="EN680" s="3">
        <f t="shared" si="402"/>
        <v>0</v>
      </c>
      <c r="EO680" s="3">
        <f t="shared" si="402"/>
        <v>0</v>
      </c>
      <c r="EP680" s="3">
        <f t="shared" si="402"/>
        <v>0</v>
      </c>
      <c r="EQ680" s="3">
        <f t="shared" si="402"/>
        <v>0</v>
      </c>
      <c r="ER680" s="3">
        <f t="shared" si="402"/>
        <v>0</v>
      </c>
      <c r="ES680" s="3">
        <f t="shared" si="402"/>
        <v>0</v>
      </c>
      <c r="ET680" s="3">
        <f t="shared" si="402"/>
        <v>0</v>
      </c>
      <c r="EU680" s="3">
        <f t="shared" si="402"/>
        <v>0</v>
      </c>
      <c r="EV680" s="3">
        <f t="shared" si="402"/>
        <v>0</v>
      </c>
      <c r="EW680" s="3">
        <f t="shared" si="402"/>
        <v>0</v>
      </c>
      <c r="EX680" s="3">
        <f t="shared" si="402"/>
        <v>0</v>
      </c>
      <c r="EY680" s="3">
        <f t="shared" si="402"/>
        <v>0</v>
      </c>
      <c r="EZ680" s="3">
        <f t="shared" si="402"/>
        <v>0</v>
      </c>
      <c r="FA680" s="3">
        <f t="shared" si="402"/>
        <v>0</v>
      </c>
      <c r="FB680" s="3">
        <f t="shared" si="402"/>
        <v>0</v>
      </c>
      <c r="FC680" s="3">
        <f t="shared" si="402"/>
        <v>0</v>
      </c>
      <c r="FD680" s="3">
        <f t="shared" si="402"/>
        <v>0</v>
      </c>
      <c r="FE680" s="3">
        <f t="shared" si="402"/>
        <v>0</v>
      </c>
      <c r="FF680" s="3">
        <f t="shared" si="402"/>
        <v>0</v>
      </c>
      <c r="FG680" s="3">
        <f t="shared" si="402"/>
        <v>0</v>
      </c>
      <c r="FH680" s="3">
        <f t="shared" si="402"/>
        <v>0</v>
      </c>
      <c r="FI680" s="3">
        <f t="shared" si="402"/>
        <v>0</v>
      </c>
      <c r="FJ680" s="3">
        <f t="shared" si="402"/>
        <v>0</v>
      </c>
      <c r="FK680" s="3">
        <f t="shared" si="402"/>
        <v>0</v>
      </c>
      <c r="FL680" s="3">
        <f t="shared" si="402"/>
        <v>0</v>
      </c>
      <c r="FM680" s="3">
        <f t="shared" si="402"/>
        <v>0</v>
      </c>
      <c r="FN680" s="3">
        <f t="shared" si="402"/>
        <v>0</v>
      </c>
      <c r="FO680" s="3">
        <f t="shared" si="402"/>
        <v>0</v>
      </c>
      <c r="FP680" s="3">
        <f t="shared" si="402"/>
        <v>0</v>
      </c>
      <c r="FQ680" s="3">
        <f t="shared" si="402"/>
        <v>0</v>
      </c>
      <c r="FR680" s="3">
        <f t="shared" si="402"/>
        <v>0</v>
      </c>
      <c r="FS680" s="3">
        <f t="shared" ref="FS680:GX680" si="403">FS693</f>
        <v>0</v>
      </c>
      <c r="FT680" s="3">
        <f t="shared" si="403"/>
        <v>0</v>
      </c>
      <c r="FU680" s="3">
        <f t="shared" si="403"/>
        <v>0</v>
      </c>
      <c r="FV680" s="3">
        <f t="shared" si="403"/>
        <v>0</v>
      </c>
      <c r="FW680" s="3">
        <f t="shared" si="403"/>
        <v>0</v>
      </c>
      <c r="FX680" s="3">
        <f t="shared" si="403"/>
        <v>0</v>
      </c>
      <c r="FY680" s="3">
        <f t="shared" si="403"/>
        <v>0</v>
      </c>
      <c r="FZ680" s="3">
        <f t="shared" si="403"/>
        <v>0</v>
      </c>
      <c r="GA680" s="3">
        <f t="shared" si="403"/>
        <v>0</v>
      </c>
      <c r="GB680" s="3">
        <f t="shared" si="403"/>
        <v>0</v>
      </c>
      <c r="GC680" s="3">
        <f t="shared" si="403"/>
        <v>0</v>
      </c>
      <c r="GD680" s="3">
        <f t="shared" si="403"/>
        <v>0</v>
      </c>
      <c r="GE680" s="3">
        <f t="shared" si="403"/>
        <v>0</v>
      </c>
      <c r="GF680" s="3">
        <f t="shared" si="403"/>
        <v>0</v>
      </c>
      <c r="GG680" s="3">
        <f t="shared" si="403"/>
        <v>0</v>
      </c>
      <c r="GH680" s="3">
        <f t="shared" si="403"/>
        <v>0</v>
      </c>
      <c r="GI680" s="3">
        <f t="shared" si="403"/>
        <v>0</v>
      </c>
      <c r="GJ680" s="3">
        <f t="shared" si="403"/>
        <v>0</v>
      </c>
      <c r="GK680" s="3">
        <f t="shared" si="403"/>
        <v>0</v>
      </c>
      <c r="GL680" s="3">
        <f t="shared" si="403"/>
        <v>0</v>
      </c>
      <c r="GM680" s="3">
        <f t="shared" si="403"/>
        <v>0</v>
      </c>
      <c r="GN680" s="3">
        <f t="shared" si="403"/>
        <v>0</v>
      </c>
      <c r="GO680" s="3">
        <f t="shared" si="403"/>
        <v>0</v>
      </c>
      <c r="GP680" s="3">
        <f t="shared" si="403"/>
        <v>0</v>
      </c>
      <c r="GQ680" s="3">
        <f t="shared" si="403"/>
        <v>0</v>
      </c>
      <c r="GR680" s="3">
        <f t="shared" si="403"/>
        <v>0</v>
      </c>
      <c r="GS680" s="3">
        <f t="shared" si="403"/>
        <v>0</v>
      </c>
      <c r="GT680" s="3">
        <f t="shared" si="403"/>
        <v>0</v>
      </c>
      <c r="GU680" s="3">
        <f t="shared" si="403"/>
        <v>0</v>
      </c>
      <c r="GV680" s="3">
        <f t="shared" si="403"/>
        <v>0</v>
      </c>
      <c r="GW680" s="3">
        <f t="shared" si="403"/>
        <v>0</v>
      </c>
      <c r="GX680" s="3">
        <f t="shared" si="403"/>
        <v>0</v>
      </c>
    </row>
    <row r="682" spans="1:245" x14ac:dyDescent="0.2">
      <c r="A682">
        <v>17</v>
      </c>
      <c r="B682">
        <v>1</v>
      </c>
      <c r="D682">
        <f>ROW(EtalonRes!A254)</f>
        <v>254</v>
      </c>
      <c r="E682" t="s">
        <v>3</v>
      </c>
      <c r="F682" t="s">
        <v>400</v>
      </c>
      <c r="G682" t="s">
        <v>401</v>
      </c>
      <c r="H682" t="s">
        <v>35</v>
      </c>
      <c r="I682">
        <f>ROUND(2+2,9)</f>
        <v>4</v>
      </c>
      <c r="J682">
        <v>0</v>
      </c>
      <c r="K682">
        <f>ROUND(2+2,9)</f>
        <v>4</v>
      </c>
      <c r="O682">
        <f t="shared" ref="O682:O691" si="404">ROUND(CP682,2)</f>
        <v>47340.480000000003</v>
      </c>
      <c r="P682">
        <f t="shared" ref="P682:P691" si="405">ROUND(CQ682*I682,2)</f>
        <v>93.12</v>
      </c>
      <c r="Q682">
        <f t="shared" ref="Q682:Q691" si="406">ROUND(CR682*I682,2)</f>
        <v>10528.32</v>
      </c>
      <c r="R682">
        <f t="shared" ref="R682:R691" si="407">ROUND(CS682*I682,2)</f>
        <v>6675.68</v>
      </c>
      <c r="S682">
        <f t="shared" ref="S682:S691" si="408">ROUND(CT682*I682,2)</f>
        <v>36719.040000000001</v>
      </c>
      <c r="T682">
        <f t="shared" ref="T682:T691" si="409">ROUND(CU682*I682,2)</f>
        <v>0</v>
      </c>
      <c r="U682">
        <f t="shared" ref="U682:U691" si="410">CV682*I682</f>
        <v>44.64</v>
      </c>
      <c r="V682">
        <f t="shared" ref="V682:V691" si="411">CW682*I682</f>
        <v>0</v>
      </c>
      <c r="W682">
        <f t="shared" ref="W682:W691" si="412">ROUND(CX682*I682,2)</f>
        <v>0</v>
      </c>
      <c r="X682">
        <f t="shared" ref="X682:X691" si="413">ROUND(CY682,2)</f>
        <v>25703.33</v>
      </c>
      <c r="Y682">
        <f t="shared" ref="Y682:Y691" si="414">ROUND(CZ682,2)</f>
        <v>3671.9</v>
      </c>
      <c r="AA682">
        <v>-1</v>
      </c>
      <c r="AB682">
        <f t="shared" ref="AB682:AB691" si="415">ROUND((AC682+AD682+AF682),6)</f>
        <v>11835.12</v>
      </c>
      <c r="AC682">
        <f>ROUND(((ES682*2)),6)</f>
        <v>23.28</v>
      </c>
      <c r="AD682">
        <f>ROUND(((((ET682*2))-((EU682*2)))+AE682),6)</f>
        <v>2632.08</v>
      </c>
      <c r="AE682">
        <f>ROUND(((EU682*2)),6)</f>
        <v>1668.92</v>
      </c>
      <c r="AF682">
        <f>ROUND(((EV682*2)),6)</f>
        <v>9179.76</v>
      </c>
      <c r="AG682">
        <f t="shared" ref="AG682:AG691" si="416">ROUND((AP682),6)</f>
        <v>0</v>
      </c>
      <c r="AH682">
        <f>((EW682*2))</f>
        <v>11.16</v>
      </c>
      <c r="AI682">
        <f>((EX682*2))</f>
        <v>0</v>
      </c>
      <c r="AJ682">
        <f t="shared" ref="AJ682:AJ691" si="417">(AS682)</f>
        <v>0</v>
      </c>
      <c r="AK682">
        <v>5917.56</v>
      </c>
      <c r="AL682">
        <v>11.64</v>
      </c>
      <c r="AM682">
        <v>1316.04</v>
      </c>
      <c r="AN682">
        <v>834.46</v>
      </c>
      <c r="AO682">
        <v>4589.88</v>
      </c>
      <c r="AP682">
        <v>0</v>
      </c>
      <c r="AQ682">
        <v>5.58</v>
      </c>
      <c r="AR682">
        <v>0</v>
      </c>
      <c r="AS682">
        <v>0</v>
      </c>
      <c r="AT682">
        <v>70</v>
      </c>
      <c r="AU682">
        <v>10</v>
      </c>
      <c r="AV682">
        <v>1</v>
      </c>
      <c r="AW682">
        <v>1</v>
      </c>
      <c r="AZ682">
        <v>1</v>
      </c>
      <c r="BA682">
        <v>1</v>
      </c>
      <c r="BB682">
        <v>1</v>
      </c>
      <c r="BC682">
        <v>1</v>
      </c>
      <c r="BD682" t="s">
        <v>3</v>
      </c>
      <c r="BE682" t="s">
        <v>3</v>
      </c>
      <c r="BF682" t="s">
        <v>3</v>
      </c>
      <c r="BG682" t="s">
        <v>3</v>
      </c>
      <c r="BH682">
        <v>0</v>
      </c>
      <c r="BI682">
        <v>4</v>
      </c>
      <c r="BJ682" t="s">
        <v>402</v>
      </c>
      <c r="BM682">
        <v>0</v>
      </c>
      <c r="BN682">
        <v>0</v>
      </c>
      <c r="BO682" t="s">
        <v>3</v>
      </c>
      <c r="BP682">
        <v>0</v>
      </c>
      <c r="BQ682">
        <v>1</v>
      </c>
      <c r="BR682">
        <v>0</v>
      </c>
      <c r="BS682">
        <v>1</v>
      </c>
      <c r="BT682">
        <v>1</v>
      </c>
      <c r="BU682">
        <v>1</v>
      </c>
      <c r="BV682">
        <v>1</v>
      </c>
      <c r="BW682">
        <v>1</v>
      </c>
      <c r="BX682">
        <v>1</v>
      </c>
      <c r="BY682" t="s">
        <v>3</v>
      </c>
      <c r="BZ682">
        <v>70</v>
      </c>
      <c r="CA682">
        <v>10</v>
      </c>
      <c r="CB682" t="s">
        <v>3</v>
      </c>
      <c r="CE682">
        <v>0</v>
      </c>
      <c r="CF682">
        <v>0</v>
      </c>
      <c r="CG682">
        <v>0</v>
      </c>
      <c r="CM682">
        <v>0</v>
      </c>
      <c r="CN682" t="s">
        <v>3</v>
      </c>
      <c r="CO682">
        <v>0</v>
      </c>
      <c r="CP682">
        <f t="shared" ref="CP682:CP691" si="418">(P682+Q682+S682)</f>
        <v>47340.480000000003</v>
      </c>
      <c r="CQ682">
        <f t="shared" ref="CQ682:CQ691" si="419">(AC682*BC682*AW682)</f>
        <v>23.28</v>
      </c>
      <c r="CR682">
        <f>(((((ET682*2))*BB682-((EU682*2))*BS682)+AE682*BS682)*AV682)</f>
        <v>2632.08</v>
      </c>
      <c r="CS682">
        <f t="shared" ref="CS682:CS691" si="420">(AE682*BS682*AV682)</f>
        <v>1668.92</v>
      </c>
      <c r="CT682">
        <f t="shared" ref="CT682:CT691" si="421">(AF682*BA682*AV682)</f>
        <v>9179.76</v>
      </c>
      <c r="CU682">
        <f t="shared" ref="CU682:CU691" si="422">AG682</f>
        <v>0</v>
      </c>
      <c r="CV682">
        <f t="shared" ref="CV682:CV691" si="423">(AH682*AV682)</f>
        <v>11.16</v>
      </c>
      <c r="CW682">
        <f t="shared" ref="CW682:CW691" si="424">AI682</f>
        <v>0</v>
      </c>
      <c r="CX682">
        <f t="shared" ref="CX682:CX691" si="425">AJ682</f>
        <v>0</v>
      </c>
      <c r="CY682">
        <f t="shared" ref="CY682:CY691" si="426">((S682*BZ682)/100)</f>
        <v>25703.328000000001</v>
      </c>
      <c r="CZ682">
        <f t="shared" ref="CZ682:CZ691" si="427">((S682*CA682)/100)</f>
        <v>3671.9040000000005</v>
      </c>
      <c r="DC682" t="s">
        <v>3</v>
      </c>
      <c r="DD682" t="s">
        <v>56</v>
      </c>
      <c r="DE682" t="s">
        <v>56</v>
      </c>
      <c r="DF682" t="s">
        <v>56</v>
      </c>
      <c r="DG682" t="s">
        <v>56</v>
      </c>
      <c r="DH682" t="s">
        <v>3</v>
      </c>
      <c r="DI682" t="s">
        <v>56</v>
      </c>
      <c r="DJ682" t="s">
        <v>56</v>
      </c>
      <c r="DK682" t="s">
        <v>3</v>
      </c>
      <c r="DL682" t="s">
        <v>3</v>
      </c>
      <c r="DM682" t="s">
        <v>3</v>
      </c>
      <c r="DN682">
        <v>0</v>
      </c>
      <c r="DO682">
        <v>0</v>
      </c>
      <c r="DP682">
        <v>1</v>
      </c>
      <c r="DQ682">
        <v>1</v>
      </c>
      <c r="DU682">
        <v>16987630</v>
      </c>
      <c r="DV682" t="s">
        <v>35</v>
      </c>
      <c r="DW682" t="s">
        <v>35</v>
      </c>
      <c r="DX682">
        <v>1</v>
      </c>
      <c r="DZ682" t="s">
        <v>3</v>
      </c>
      <c r="EA682" t="s">
        <v>3</v>
      </c>
      <c r="EB682" t="s">
        <v>3</v>
      </c>
      <c r="EC682" t="s">
        <v>3</v>
      </c>
      <c r="EE682">
        <v>1441815344</v>
      </c>
      <c r="EF682">
        <v>1</v>
      </c>
      <c r="EG682" t="s">
        <v>20</v>
      </c>
      <c r="EH682">
        <v>0</v>
      </c>
      <c r="EI682" t="s">
        <v>3</v>
      </c>
      <c r="EJ682">
        <v>4</v>
      </c>
      <c r="EK682">
        <v>0</v>
      </c>
      <c r="EL682" t="s">
        <v>21</v>
      </c>
      <c r="EM682" t="s">
        <v>22</v>
      </c>
      <c r="EO682" t="s">
        <v>3</v>
      </c>
      <c r="EQ682">
        <v>1311744</v>
      </c>
      <c r="ER682">
        <v>5917.56</v>
      </c>
      <c r="ES682">
        <v>11.64</v>
      </c>
      <c r="ET682">
        <v>1316.04</v>
      </c>
      <c r="EU682">
        <v>834.46</v>
      </c>
      <c r="EV682">
        <v>4589.88</v>
      </c>
      <c r="EW682">
        <v>5.58</v>
      </c>
      <c r="EX682">
        <v>0</v>
      </c>
      <c r="EY682">
        <v>0</v>
      </c>
      <c r="FQ682">
        <v>0</v>
      </c>
      <c r="FR682">
        <f t="shared" ref="FR682:FR691" si="428">ROUND(IF(BI682=3,GM682,0),2)</f>
        <v>0</v>
      </c>
      <c r="FS682">
        <v>0</v>
      </c>
      <c r="FX682">
        <v>70</v>
      </c>
      <c r="FY682">
        <v>10</v>
      </c>
      <c r="GA682" t="s">
        <v>3</v>
      </c>
      <c r="GD682">
        <v>0</v>
      </c>
      <c r="GF682">
        <v>-1002491773</v>
      </c>
      <c r="GG682">
        <v>2</v>
      </c>
      <c r="GH682">
        <v>1</v>
      </c>
      <c r="GI682">
        <v>-2</v>
      </c>
      <c r="GJ682">
        <v>0</v>
      </c>
      <c r="GK682">
        <f>ROUND(R682*(R12)/100,2)</f>
        <v>7209.73</v>
      </c>
      <c r="GL682">
        <f t="shared" ref="GL682:GL691" si="429">ROUND(IF(AND(BH682=3,BI682=3,FS682&lt;&gt;0),P682,0),2)</f>
        <v>0</v>
      </c>
      <c r="GM682">
        <f t="shared" ref="GM682:GM691" si="430">ROUND(O682+X682+Y682+GK682,2)+GX682</f>
        <v>83925.440000000002</v>
      </c>
      <c r="GN682">
        <f t="shared" ref="GN682:GN691" si="431">IF(OR(BI682=0,BI682=1),GM682-GX682,0)</f>
        <v>0</v>
      </c>
      <c r="GO682">
        <f t="shared" ref="GO682:GO691" si="432">IF(BI682=2,GM682-GX682,0)</f>
        <v>0</v>
      </c>
      <c r="GP682">
        <f t="shared" ref="GP682:GP691" si="433">IF(BI682=4,GM682-GX682,0)</f>
        <v>83925.440000000002</v>
      </c>
      <c r="GR682">
        <v>0</v>
      </c>
      <c r="GS682">
        <v>3</v>
      </c>
      <c r="GT682">
        <v>0</v>
      </c>
      <c r="GU682" t="s">
        <v>3</v>
      </c>
      <c r="GV682">
        <f t="shared" ref="GV682:GV691" si="434">ROUND((GT682),6)</f>
        <v>0</v>
      </c>
      <c r="GW682">
        <v>1</v>
      </c>
      <c r="GX682">
        <f t="shared" ref="GX682:GX691" si="435">ROUND(HC682*I682,2)</f>
        <v>0</v>
      </c>
      <c r="HA682">
        <v>0</v>
      </c>
      <c r="HB682">
        <v>0</v>
      </c>
      <c r="HC682">
        <f t="shared" ref="HC682:HC691" si="436">GV682*GW682</f>
        <v>0</v>
      </c>
      <c r="HE682" t="s">
        <v>3</v>
      </c>
      <c r="HF682" t="s">
        <v>3</v>
      </c>
      <c r="HM682" t="s">
        <v>3</v>
      </c>
      <c r="HN682" t="s">
        <v>3</v>
      </c>
      <c r="HO682" t="s">
        <v>3</v>
      </c>
      <c r="HP682" t="s">
        <v>3</v>
      </c>
      <c r="HQ682" t="s">
        <v>3</v>
      </c>
      <c r="IK682">
        <v>0</v>
      </c>
    </row>
    <row r="683" spans="1:245" x14ac:dyDescent="0.2">
      <c r="A683">
        <v>17</v>
      </c>
      <c r="B683">
        <v>1</v>
      </c>
      <c r="D683">
        <f>ROW(EtalonRes!A256)</f>
        <v>256</v>
      </c>
      <c r="E683" t="s">
        <v>403</v>
      </c>
      <c r="F683" t="s">
        <v>404</v>
      </c>
      <c r="G683" t="s">
        <v>405</v>
      </c>
      <c r="H683" t="s">
        <v>35</v>
      </c>
      <c r="I683">
        <v>4</v>
      </c>
      <c r="J683">
        <v>0</v>
      </c>
      <c r="K683">
        <v>4</v>
      </c>
      <c r="O683">
        <f t="shared" si="404"/>
        <v>1416</v>
      </c>
      <c r="P683">
        <f t="shared" si="405"/>
        <v>32.799999999999997</v>
      </c>
      <c r="Q683">
        <f t="shared" si="406"/>
        <v>0</v>
      </c>
      <c r="R683">
        <f t="shared" si="407"/>
        <v>0</v>
      </c>
      <c r="S683">
        <f t="shared" si="408"/>
        <v>1383.2</v>
      </c>
      <c r="T683">
        <f t="shared" si="409"/>
        <v>0</v>
      </c>
      <c r="U683">
        <f t="shared" si="410"/>
        <v>2.2400000000000002</v>
      </c>
      <c r="V683">
        <f t="shared" si="411"/>
        <v>0</v>
      </c>
      <c r="W683">
        <f t="shared" si="412"/>
        <v>0</v>
      </c>
      <c r="X683">
        <f t="shared" si="413"/>
        <v>968.24</v>
      </c>
      <c r="Y683">
        <f t="shared" si="414"/>
        <v>138.32</v>
      </c>
      <c r="AA683">
        <v>1472364219</v>
      </c>
      <c r="AB683">
        <f t="shared" si="415"/>
        <v>354</v>
      </c>
      <c r="AC683">
        <f>ROUND(((ES683*4)),6)</f>
        <v>8.1999999999999993</v>
      </c>
      <c r="AD683">
        <f>ROUND(((((ET683*4))-((EU683*4)))+AE683),6)</f>
        <v>0</v>
      </c>
      <c r="AE683">
        <f>ROUND(((EU683*4)),6)</f>
        <v>0</v>
      </c>
      <c r="AF683">
        <f>ROUND(((EV683*4)),6)</f>
        <v>345.8</v>
      </c>
      <c r="AG683">
        <f t="shared" si="416"/>
        <v>0</v>
      </c>
      <c r="AH683">
        <f>((EW683*4))</f>
        <v>0.56000000000000005</v>
      </c>
      <c r="AI683">
        <f>((EX683*4))</f>
        <v>0</v>
      </c>
      <c r="AJ683">
        <f t="shared" si="417"/>
        <v>0</v>
      </c>
      <c r="AK683">
        <v>88.5</v>
      </c>
      <c r="AL683">
        <v>2.0499999999999998</v>
      </c>
      <c r="AM683">
        <v>0</v>
      </c>
      <c r="AN683">
        <v>0</v>
      </c>
      <c r="AO683">
        <v>86.45</v>
      </c>
      <c r="AP683">
        <v>0</v>
      </c>
      <c r="AQ683">
        <v>0.14000000000000001</v>
      </c>
      <c r="AR683">
        <v>0</v>
      </c>
      <c r="AS683">
        <v>0</v>
      </c>
      <c r="AT683">
        <v>70</v>
      </c>
      <c r="AU683">
        <v>10</v>
      </c>
      <c r="AV683">
        <v>1</v>
      </c>
      <c r="AW683">
        <v>1</v>
      </c>
      <c r="AZ683">
        <v>1</v>
      </c>
      <c r="BA683">
        <v>1</v>
      </c>
      <c r="BB683">
        <v>1</v>
      </c>
      <c r="BC683">
        <v>1</v>
      </c>
      <c r="BD683" t="s">
        <v>3</v>
      </c>
      <c r="BE683" t="s">
        <v>3</v>
      </c>
      <c r="BF683" t="s">
        <v>3</v>
      </c>
      <c r="BG683" t="s">
        <v>3</v>
      </c>
      <c r="BH683">
        <v>0</v>
      </c>
      <c r="BI683">
        <v>4</v>
      </c>
      <c r="BJ683" t="s">
        <v>406</v>
      </c>
      <c r="BM683">
        <v>0</v>
      </c>
      <c r="BN683">
        <v>0</v>
      </c>
      <c r="BO683" t="s">
        <v>3</v>
      </c>
      <c r="BP683">
        <v>0</v>
      </c>
      <c r="BQ683">
        <v>1</v>
      </c>
      <c r="BR683">
        <v>0</v>
      </c>
      <c r="BS683">
        <v>1</v>
      </c>
      <c r="BT683">
        <v>1</v>
      </c>
      <c r="BU683">
        <v>1</v>
      </c>
      <c r="BV683">
        <v>1</v>
      </c>
      <c r="BW683">
        <v>1</v>
      </c>
      <c r="BX683">
        <v>1</v>
      </c>
      <c r="BY683" t="s">
        <v>3</v>
      </c>
      <c r="BZ683">
        <v>70</v>
      </c>
      <c r="CA683">
        <v>10</v>
      </c>
      <c r="CB683" t="s">
        <v>3</v>
      </c>
      <c r="CE683">
        <v>0</v>
      </c>
      <c r="CF683">
        <v>0</v>
      </c>
      <c r="CG683">
        <v>0</v>
      </c>
      <c r="CM683">
        <v>0</v>
      </c>
      <c r="CN683" t="s">
        <v>3</v>
      </c>
      <c r="CO683">
        <v>0</v>
      </c>
      <c r="CP683">
        <f t="shared" si="418"/>
        <v>1416</v>
      </c>
      <c r="CQ683">
        <f t="shared" si="419"/>
        <v>8.1999999999999993</v>
      </c>
      <c r="CR683">
        <f>(((((ET683*4))*BB683-((EU683*4))*BS683)+AE683*BS683)*AV683)</f>
        <v>0</v>
      </c>
      <c r="CS683">
        <f t="shared" si="420"/>
        <v>0</v>
      </c>
      <c r="CT683">
        <f t="shared" si="421"/>
        <v>345.8</v>
      </c>
      <c r="CU683">
        <f t="shared" si="422"/>
        <v>0</v>
      </c>
      <c r="CV683">
        <f t="shared" si="423"/>
        <v>0.56000000000000005</v>
      </c>
      <c r="CW683">
        <f t="shared" si="424"/>
        <v>0</v>
      </c>
      <c r="CX683">
        <f t="shared" si="425"/>
        <v>0</v>
      </c>
      <c r="CY683">
        <f t="shared" si="426"/>
        <v>968.24</v>
      </c>
      <c r="CZ683">
        <f t="shared" si="427"/>
        <v>138.32</v>
      </c>
      <c r="DC683" t="s">
        <v>3</v>
      </c>
      <c r="DD683" t="s">
        <v>134</v>
      </c>
      <c r="DE683" t="s">
        <v>134</v>
      </c>
      <c r="DF683" t="s">
        <v>134</v>
      </c>
      <c r="DG683" t="s">
        <v>134</v>
      </c>
      <c r="DH683" t="s">
        <v>3</v>
      </c>
      <c r="DI683" t="s">
        <v>134</v>
      </c>
      <c r="DJ683" t="s">
        <v>134</v>
      </c>
      <c r="DK683" t="s">
        <v>3</v>
      </c>
      <c r="DL683" t="s">
        <v>3</v>
      </c>
      <c r="DM683" t="s">
        <v>3</v>
      </c>
      <c r="DN683">
        <v>0</v>
      </c>
      <c r="DO683">
        <v>0</v>
      </c>
      <c r="DP683">
        <v>1</v>
      </c>
      <c r="DQ683">
        <v>1</v>
      </c>
      <c r="DU683">
        <v>16987630</v>
      </c>
      <c r="DV683" t="s">
        <v>35</v>
      </c>
      <c r="DW683" t="s">
        <v>35</v>
      </c>
      <c r="DX683">
        <v>1</v>
      </c>
      <c r="DZ683" t="s">
        <v>3</v>
      </c>
      <c r="EA683" t="s">
        <v>3</v>
      </c>
      <c r="EB683" t="s">
        <v>3</v>
      </c>
      <c r="EC683" t="s">
        <v>3</v>
      </c>
      <c r="EE683">
        <v>1441815344</v>
      </c>
      <c r="EF683">
        <v>1</v>
      </c>
      <c r="EG683" t="s">
        <v>20</v>
      </c>
      <c r="EH683">
        <v>0</v>
      </c>
      <c r="EI683" t="s">
        <v>3</v>
      </c>
      <c r="EJ683">
        <v>4</v>
      </c>
      <c r="EK683">
        <v>0</v>
      </c>
      <c r="EL683" t="s">
        <v>21</v>
      </c>
      <c r="EM683" t="s">
        <v>22</v>
      </c>
      <c r="EO683" t="s">
        <v>3</v>
      </c>
      <c r="EQ683">
        <v>0</v>
      </c>
      <c r="ER683">
        <v>88.5</v>
      </c>
      <c r="ES683">
        <v>2.0499999999999998</v>
      </c>
      <c r="ET683">
        <v>0</v>
      </c>
      <c r="EU683">
        <v>0</v>
      </c>
      <c r="EV683">
        <v>86.45</v>
      </c>
      <c r="EW683">
        <v>0.14000000000000001</v>
      </c>
      <c r="EX683">
        <v>0</v>
      </c>
      <c r="EY683">
        <v>0</v>
      </c>
      <c r="FQ683">
        <v>0</v>
      </c>
      <c r="FR683">
        <f t="shared" si="428"/>
        <v>0</v>
      </c>
      <c r="FS683">
        <v>0</v>
      </c>
      <c r="FX683">
        <v>70</v>
      </c>
      <c r="FY683">
        <v>10</v>
      </c>
      <c r="GA683" t="s">
        <v>3</v>
      </c>
      <c r="GD683">
        <v>0</v>
      </c>
      <c r="GF683">
        <v>1743312572</v>
      </c>
      <c r="GG683">
        <v>2</v>
      </c>
      <c r="GH683">
        <v>1</v>
      </c>
      <c r="GI683">
        <v>-2</v>
      </c>
      <c r="GJ683">
        <v>0</v>
      </c>
      <c r="GK683">
        <f>ROUND(R683*(R12)/100,2)</f>
        <v>0</v>
      </c>
      <c r="GL683">
        <f t="shared" si="429"/>
        <v>0</v>
      </c>
      <c r="GM683">
        <f t="shared" si="430"/>
        <v>2522.56</v>
      </c>
      <c r="GN683">
        <f t="shared" si="431"/>
        <v>0</v>
      </c>
      <c r="GO683">
        <f t="shared" si="432"/>
        <v>0</v>
      </c>
      <c r="GP683">
        <f t="shared" si="433"/>
        <v>2522.56</v>
      </c>
      <c r="GR683">
        <v>0</v>
      </c>
      <c r="GS683">
        <v>3</v>
      </c>
      <c r="GT683">
        <v>0</v>
      </c>
      <c r="GU683" t="s">
        <v>3</v>
      </c>
      <c r="GV683">
        <f t="shared" si="434"/>
        <v>0</v>
      </c>
      <c r="GW683">
        <v>1</v>
      </c>
      <c r="GX683">
        <f t="shared" si="435"/>
        <v>0</v>
      </c>
      <c r="HA683">
        <v>0</v>
      </c>
      <c r="HB683">
        <v>0</v>
      </c>
      <c r="HC683">
        <f t="shared" si="436"/>
        <v>0</v>
      </c>
      <c r="HE683" t="s">
        <v>3</v>
      </c>
      <c r="HF683" t="s">
        <v>3</v>
      </c>
      <c r="HM683" t="s">
        <v>3</v>
      </c>
      <c r="HN683" t="s">
        <v>3</v>
      </c>
      <c r="HO683" t="s">
        <v>3</v>
      </c>
      <c r="HP683" t="s">
        <v>3</v>
      </c>
      <c r="HQ683" t="s">
        <v>3</v>
      </c>
      <c r="IK683">
        <v>0</v>
      </c>
    </row>
    <row r="684" spans="1:245" x14ac:dyDescent="0.2">
      <c r="A684">
        <v>17</v>
      </c>
      <c r="B684">
        <v>1</v>
      </c>
      <c r="D684">
        <f>ROW(EtalonRes!A261)</f>
        <v>261</v>
      </c>
      <c r="E684" t="s">
        <v>3</v>
      </c>
      <c r="F684" t="s">
        <v>407</v>
      </c>
      <c r="G684" t="s">
        <v>408</v>
      </c>
      <c r="H684" t="s">
        <v>35</v>
      </c>
      <c r="I684">
        <v>2</v>
      </c>
      <c r="J684">
        <v>0</v>
      </c>
      <c r="K684">
        <v>2</v>
      </c>
      <c r="O684">
        <f t="shared" si="404"/>
        <v>7408</v>
      </c>
      <c r="P684">
        <f t="shared" si="405"/>
        <v>336.2</v>
      </c>
      <c r="Q684">
        <f t="shared" si="406"/>
        <v>3.58</v>
      </c>
      <c r="R684">
        <f t="shared" si="407"/>
        <v>0.02</v>
      </c>
      <c r="S684">
        <f t="shared" si="408"/>
        <v>7068.22</v>
      </c>
      <c r="T684">
        <f t="shared" si="409"/>
        <v>0</v>
      </c>
      <c r="U684">
        <f t="shared" si="410"/>
        <v>9.9600000000000009</v>
      </c>
      <c r="V684">
        <f t="shared" si="411"/>
        <v>0</v>
      </c>
      <c r="W684">
        <f t="shared" si="412"/>
        <v>0</v>
      </c>
      <c r="X684">
        <f t="shared" si="413"/>
        <v>4947.75</v>
      </c>
      <c r="Y684">
        <f t="shared" si="414"/>
        <v>706.82</v>
      </c>
      <c r="AA684">
        <v>-1</v>
      </c>
      <c r="AB684">
        <f t="shared" si="415"/>
        <v>3704</v>
      </c>
      <c r="AC684">
        <f>ROUND((ES684),6)</f>
        <v>168.1</v>
      </c>
      <c r="AD684">
        <f>ROUND((((ET684)-(EU684))+AE684),6)</f>
        <v>1.79</v>
      </c>
      <c r="AE684">
        <f>ROUND((EU684),6)</f>
        <v>0.01</v>
      </c>
      <c r="AF684">
        <f>ROUND((EV684),6)</f>
        <v>3534.11</v>
      </c>
      <c r="AG684">
        <f t="shared" si="416"/>
        <v>0</v>
      </c>
      <c r="AH684">
        <f>(EW684)</f>
        <v>4.9800000000000004</v>
      </c>
      <c r="AI684">
        <f>(EX684)</f>
        <v>0</v>
      </c>
      <c r="AJ684">
        <f t="shared" si="417"/>
        <v>0</v>
      </c>
      <c r="AK684">
        <v>3704</v>
      </c>
      <c r="AL684">
        <v>168.1</v>
      </c>
      <c r="AM684">
        <v>1.79</v>
      </c>
      <c r="AN684">
        <v>0.01</v>
      </c>
      <c r="AO684">
        <v>3534.11</v>
      </c>
      <c r="AP684">
        <v>0</v>
      </c>
      <c r="AQ684">
        <v>4.9800000000000004</v>
      </c>
      <c r="AR684">
        <v>0</v>
      </c>
      <c r="AS684">
        <v>0</v>
      </c>
      <c r="AT684">
        <v>70</v>
      </c>
      <c r="AU684">
        <v>10</v>
      </c>
      <c r="AV684">
        <v>1</v>
      </c>
      <c r="AW684">
        <v>1</v>
      </c>
      <c r="AZ684">
        <v>1</v>
      </c>
      <c r="BA684">
        <v>1</v>
      </c>
      <c r="BB684">
        <v>1</v>
      </c>
      <c r="BC684">
        <v>1</v>
      </c>
      <c r="BD684" t="s">
        <v>3</v>
      </c>
      <c r="BE684" t="s">
        <v>3</v>
      </c>
      <c r="BF684" t="s">
        <v>3</v>
      </c>
      <c r="BG684" t="s">
        <v>3</v>
      </c>
      <c r="BH684">
        <v>0</v>
      </c>
      <c r="BI684">
        <v>4</v>
      </c>
      <c r="BJ684" t="s">
        <v>409</v>
      </c>
      <c r="BM684">
        <v>0</v>
      </c>
      <c r="BN684">
        <v>0</v>
      </c>
      <c r="BO684" t="s">
        <v>3</v>
      </c>
      <c r="BP684">
        <v>0</v>
      </c>
      <c r="BQ684">
        <v>1</v>
      </c>
      <c r="BR684">
        <v>0</v>
      </c>
      <c r="BS684">
        <v>1</v>
      </c>
      <c r="BT684">
        <v>1</v>
      </c>
      <c r="BU684">
        <v>1</v>
      </c>
      <c r="BV684">
        <v>1</v>
      </c>
      <c r="BW684">
        <v>1</v>
      </c>
      <c r="BX684">
        <v>1</v>
      </c>
      <c r="BY684" t="s">
        <v>3</v>
      </c>
      <c r="BZ684">
        <v>70</v>
      </c>
      <c r="CA684">
        <v>10</v>
      </c>
      <c r="CB684" t="s">
        <v>3</v>
      </c>
      <c r="CE684">
        <v>0</v>
      </c>
      <c r="CF684">
        <v>0</v>
      </c>
      <c r="CG684">
        <v>0</v>
      </c>
      <c r="CM684">
        <v>0</v>
      </c>
      <c r="CN684" t="s">
        <v>3</v>
      </c>
      <c r="CO684">
        <v>0</v>
      </c>
      <c r="CP684">
        <f t="shared" si="418"/>
        <v>7408</v>
      </c>
      <c r="CQ684">
        <f t="shared" si="419"/>
        <v>168.1</v>
      </c>
      <c r="CR684">
        <f>((((ET684)*BB684-(EU684)*BS684)+AE684*BS684)*AV684)</f>
        <v>1.79</v>
      </c>
      <c r="CS684">
        <f t="shared" si="420"/>
        <v>0.01</v>
      </c>
      <c r="CT684">
        <f t="shared" si="421"/>
        <v>3534.11</v>
      </c>
      <c r="CU684">
        <f t="shared" si="422"/>
        <v>0</v>
      </c>
      <c r="CV684">
        <f t="shared" si="423"/>
        <v>4.9800000000000004</v>
      </c>
      <c r="CW684">
        <f t="shared" si="424"/>
        <v>0</v>
      </c>
      <c r="CX684">
        <f t="shared" si="425"/>
        <v>0</v>
      </c>
      <c r="CY684">
        <f t="shared" si="426"/>
        <v>4947.7539999999999</v>
      </c>
      <c r="CZ684">
        <f t="shared" si="427"/>
        <v>706.822</v>
      </c>
      <c r="DC684" t="s">
        <v>3</v>
      </c>
      <c r="DD684" t="s">
        <v>3</v>
      </c>
      <c r="DE684" t="s">
        <v>3</v>
      </c>
      <c r="DF684" t="s">
        <v>3</v>
      </c>
      <c r="DG684" t="s">
        <v>3</v>
      </c>
      <c r="DH684" t="s">
        <v>3</v>
      </c>
      <c r="DI684" t="s">
        <v>3</v>
      </c>
      <c r="DJ684" t="s">
        <v>3</v>
      </c>
      <c r="DK684" t="s">
        <v>3</v>
      </c>
      <c r="DL684" t="s">
        <v>3</v>
      </c>
      <c r="DM684" t="s">
        <v>3</v>
      </c>
      <c r="DN684">
        <v>0</v>
      </c>
      <c r="DO684">
        <v>0</v>
      </c>
      <c r="DP684">
        <v>1</v>
      </c>
      <c r="DQ684">
        <v>1</v>
      </c>
      <c r="DU684">
        <v>16987630</v>
      </c>
      <c r="DV684" t="s">
        <v>35</v>
      </c>
      <c r="DW684" t="s">
        <v>35</v>
      </c>
      <c r="DX684">
        <v>1</v>
      </c>
      <c r="DZ684" t="s">
        <v>3</v>
      </c>
      <c r="EA684" t="s">
        <v>3</v>
      </c>
      <c r="EB684" t="s">
        <v>3</v>
      </c>
      <c r="EC684" t="s">
        <v>3</v>
      </c>
      <c r="EE684">
        <v>1441815344</v>
      </c>
      <c r="EF684">
        <v>1</v>
      </c>
      <c r="EG684" t="s">
        <v>20</v>
      </c>
      <c r="EH684">
        <v>0</v>
      </c>
      <c r="EI684" t="s">
        <v>3</v>
      </c>
      <c r="EJ684">
        <v>4</v>
      </c>
      <c r="EK684">
        <v>0</v>
      </c>
      <c r="EL684" t="s">
        <v>21</v>
      </c>
      <c r="EM684" t="s">
        <v>22</v>
      </c>
      <c r="EO684" t="s">
        <v>3</v>
      </c>
      <c r="EQ684">
        <v>1311744</v>
      </c>
      <c r="ER684">
        <v>3704</v>
      </c>
      <c r="ES684">
        <v>168.1</v>
      </c>
      <c r="ET684">
        <v>1.79</v>
      </c>
      <c r="EU684">
        <v>0.01</v>
      </c>
      <c r="EV684">
        <v>3534.11</v>
      </c>
      <c r="EW684">
        <v>4.9800000000000004</v>
      </c>
      <c r="EX684">
        <v>0</v>
      </c>
      <c r="EY684">
        <v>0</v>
      </c>
      <c r="FQ684">
        <v>0</v>
      </c>
      <c r="FR684">
        <f t="shared" si="428"/>
        <v>0</v>
      </c>
      <c r="FS684">
        <v>0</v>
      </c>
      <c r="FX684">
        <v>70</v>
      </c>
      <c r="FY684">
        <v>10</v>
      </c>
      <c r="GA684" t="s">
        <v>3</v>
      </c>
      <c r="GD684">
        <v>0</v>
      </c>
      <c r="GF684">
        <v>-511274446</v>
      </c>
      <c r="GG684">
        <v>2</v>
      </c>
      <c r="GH684">
        <v>1</v>
      </c>
      <c r="GI684">
        <v>-2</v>
      </c>
      <c r="GJ684">
        <v>0</v>
      </c>
      <c r="GK684">
        <f>ROUND(R684*(R12)/100,2)</f>
        <v>0.02</v>
      </c>
      <c r="GL684">
        <f t="shared" si="429"/>
        <v>0</v>
      </c>
      <c r="GM684">
        <f t="shared" si="430"/>
        <v>13062.59</v>
      </c>
      <c r="GN684">
        <f t="shared" si="431"/>
        <v>0</v>
      </c>
      <c r="GO684">
        <f t="shared" si="432"/>
        <v>0</v>
      </c>
      <c r="GP684">
        <f t="shared" si="433"/>
        <v>13062.59</v>
      </c>
      <c r="GR684">
        <v>0</v>
      </c>
      <c r="GS684">
        <v>3</v>
      </c>
      <c r="GT684">
        <v>0</v>
      </c>
      <c r="GU684" t="s">
        <v>3</v>
      </c>
      <c r="GV684">
        <f t="shared" si="434"/>
        <v>0</v>
      </c>
      <c r="GW684">
        <v>1</v>
      </c>
      <c r="GX684">
        <f t="shared" si="435"/>
        <v>0</v>
      </c>
      <c r="HA684">
        <v>0</v>
      </c>
      <c r="HB684">
        <v>0</v>
      </c>
      <c r="HC684">
        <f t="shared" si="436"/>
        <v>0</v>
      </c>
      <c r="HE684" t="s">
        <v>3</v>
      </c>
      <c r="HF684" t="s">
        <v>3</v>
      </c>
      <c r="HM684" t="s">
        <v>3</v>
      </c>
      <c r="HN684" t="s">
        <v>3</v>
      </c>
      <c r="HO684" t="s">
        <v>3</v>
      </c>
      <c r="HP684" t="s">
        <v>3</v>
      </c>
      <c r="HQ684" t="s">
        <v>3</v>
      </c>
      <c r="IK684">
        <v>0</v>
      </c>
    </row>
    <row r="685" spans="1:245" x14ac:dyDescent="0.2">
      <c r="A685">
        <v>17</v>
      </c>
      <c r="B685">
        <v>1</v>
      </c>
      <c r="D685">
        <f>ROW(EtalonRes!A265)</f>
        <v>265</v>
      </c>
      <c r="E685" t="s">
        <v>410</v>
      </c>
      <c r="F685" t="s">
        <v>411</v>
      </c>
      <c r="G685" t="s">
        <v>412</v>
      </c>
      <c r="H685" t="s">
        <v>35</v>
      </c>
      <c r="I685">
        <v>2</v>
      </c>
      <c r="J685">
        <v>0</v>
      </c>
      <c r="K685">
        <v>2</v>
      </c>
      <c r="O685">
        <f t="shared" si="404"/>
        <v>10710.64</v>
      </c>
      <c r="P685">
        <f t="shared" si="405"/>
        <v>4.5599999999999996</v>
      </c>
      <c r="Q685">
        <f t="shared" si="406"/>
        <v>4.4000000000000004</v>
      </c>
      <c r="R685">
        <f t="shared" si="407"/>
        <v>0.04</v>
      </c>
      <c r="S685">
        <f t="shared" si="408"/>
        <v>10701.68</v>
      </c>
      <c r="T685">
        <f t="shared" si="409"/>
        <v>0</v>
      </c>
      <c r="U685">
        <f t="shared" si="410"/>
        <v>15.08</v>
      </c>
      <c r="V685">
        <f t="shared" si="411"/>
        <v>0</v>
      </c>
      <c r="W685">
        <f t="shared" si="412"/>
        <v>0</v>
      </c>
      <c r="X685">
        <f t="shared" si="413"/>
        <v>7491.18</v>
      </c>
      <c r="Y685">
        <f t="shared" si="414"/>
        <v>1070.17</v>
      </c>
      <c r="AA685">
        <v>1472364219</v>
      </c>
      <c r="AB685">
        <f t="shared" si="415"/>
        <v>5355.32</v>
      </c>
      <c r="AC685">
        <f>ROUND(((ES685*2)),6)</f>
        <v>2.2799999999999998</v>
      </c>
      <c r="AD685">
        <f>ROUND(((((ET685*2))-((EU685*2)))+AE685),6)</f>
        <v>2.2000000000000002</v>
      </c>
      <c r="AE685">
        <f>ROUND(((EU685*2)),6)</f>
        <v>0.02</v>
      </c>
      <c r="AF685">
        <f>ROUND(((EV685*2)),6)</f>
        <v>5350.84</v>
      </c>
      <c r="AG685">
        <f t="shared" si="416"/>
        <v>0</v>
      </c>
      <c r="AH685">
        <f>((EW685*2))</f>
        <v>7.54</v>
      </c>
      <c r="AI685">
        <f>((EX685*2))</f>
        <v>0</v>
      </c>
      <c r="AJ685">
        <f t="shared" si="417"/>
        <v>0</v>
      </c>
      <c r="AK685">
        <v>2677.66</v>
      </c>
      <c r="AL685">
        <v>1.1399999999999999</v>
      </c>
      <c r="AM685">
        <v>1.1000000000000001</v>
      </c>
      <c r="AN685">
        <v>0.01</v>
      </c>
      <c r="AO685">
        <v>2675.42</v>
      </c>
      <c r="AP685">
        <v>0</v>
      </c>
      <c r="AQ685">
        <v>3.77</v>
      </c>
      <c r="AR685">
        <v>0</v>
      </c>
      <c r="AS685">
        <v>0</v>
      </c>
      <c r="AT685">
        <v>70</v>
      </c>
      <c r="AU685">
        <v>10</v>
      </c>
      <c r="AV685">
        <v>1</v>
      </c>
      <c r="AW685">
        <v>1</v>
      </c>
      <c r="AZ685">
        <v>1</v>
      </c>
      <c r="BA685">
        <v>1</v>
      </c>
      <c r="BB685">
        <v>1</v>
      </c>
      <c r="BC685">
        <v>1</v>
      </c>
      <c r="BD685" t="s">
        <v>3</v>
      </c>
      <c r="BE685" t="s">
        <v>3</v>
      </c>
      <c r="BF685" t="s">
        <v>3</v>
      </c>
      <c r="BG685" t="s">
        <v>3</v>
      </c>
      <c r="BH685">
        <v>0</v>
      </c>
      <c r="BI685">
        <v>4</v>
      </c>
      <c r="BJ685" t="s">
        <v>413</v>
      </c>
      <c r="BM685">
        <v>0</v>
      </c>
      <c r="BN685">
        <v>0</v>
      </c>
      <c r="BO685" t="s">
        <v>3</v>
      </c>
      <c r="BP685">
        <v>0</v>
      </c>
      <c r="BQ685">
        <v>1</v>
      </c>
      <c r="BR685">
        <v>0</v>
      </c>
      <c r="BS685">
        <v>1</v>
      </c>
      <c r="BT685">
        <v>1</v>
      </c>
      <c r="BU685">
        <v>1</v>
      </c>
      <c r="BV685">
        <v>1</v>
      </c>
      <c r="BW685">
        <v>1</v>
      </c>
      <c r="BX685">
        <v>1</v>
      </c>
      <c r="BY685" t="s">
        <v>3</v>
      </c>
      <c r="BZ685">
        <v>70</v>
      </c>
      <c r="CA685">
        <v>10</v>
      </c>
      <c r="CB685" t="s">
        <v>3</v>
      </c>
      <c r="CE685">
        <v>0</v>
      </c>
      <c r="CF685">
        <v>0</v>
      </c>
      <c r="CG685">
        <v>0</v>
      </c>
      <c r="CM685">
        <v>0</v>
      </c>
      <c r="CN685" t="s">
        <v>3</v>
      </c>
      <c r="CO685">
        <v>0</v>
      </c>
      <c r="CP685">
        <f t="shared" si="418"/>
        <v>10710.64</v>
      </c>
      <c r="CQ685">
        <f t="shared" si="419"/>
        <v>2.2799999999999998</v>
      </c>
      <c r="CR685">
        <f>(((((ET685*2))*BB685-((EU685*2))*BS685)+AE685*BS685)*AV685)</f>
        <v>2.2000000000000002</v>
      </c>
      <c r="CS685">
        <f t="shared" si="420"/>
        <v>0.02</v>
      </c>
      <c r="CT685">
        <f t="shared" si="421"/>
        <v>5350.84</v>
      </c>
      <c r="CU685">
        <f t="shared" si="422"/>
        <v>0</v>
      </c>
      <c r="CV685">
        <f t="shared" si="423"/>
        <v>7.54</v>
      </c>
      <c r="CW685">
        <f t="shared" si="424"/>
        <v>0</v>
      </c>
      <c r="CX685">
        <f t="shared" si="425"/>
        <v>0</v>
      </c>
      <c r="CY685">
        <f t="shared" si="426"/>
        <v>7491.1759999999995</v>
      </c>
      <c r="CZ685">
        <f t="shared" si="427"/>
        <v>1070.1680000000001</v>
      </c>
      <c r="DC685" t="s">
        <v>3</v>
      </c>
      <c r="DD685" t="s">
        <v>56</v>
      </c>
      <c r="DE685" t="s">
        <v>56</v>
      </c>
      <c r="DF685" t="s">
        <v>56</v>
      </c>
      <c r="DG685" t="s">
        <v>56</v>
      </c>
      <c r="DH685" t="s">
        <v>3</v>
      </c>
      <c r="DI685" t="s">
        <v>56</v>
      </c>
      <c r="DJ685" t="s">
        <v>56</v>
      </c>
      <c r="DK685" t="s">
        <v>3</v>
      </c>
      <c r="DL685" t="s">
        <v>3</v>
      </c>
      <c r="DM685" t="s">
        <v>3</v>
      </c>
      <c r="DN685">
        <v>0</v>
      </c>
      <c r="DO685">
        <v>0</v>
      </c>
      <c r="DP685">
        <v>1</v>
      </c>
      <c r="DQ685">
        <v>1</v>
      </c>
      <c r="DU685">
        <v>16987630</v>
      </c>
      <c r="DV685" t="s">
        <v>35</v>
      </c>
      <c r="DW685" t="s">
        <v>35</v>
      </c>
      <c r="DX685">
        <v>1</v>
      </c>
      <c r="DZ685" t="s">
        <v>3</v>
      </c>
      <c r="EA685" t="s">
        <v>3</v>
      </c>
      <c r="EB685" t="s">
        <v>3</v>
      </c>
      <c r="EC685" t="s">
        <v>3</v>
      </c>
      <c r="EE685">
        <v>1441815344</v>
      </c>
      <c r="EF685">
        <v>1</v>
      </c>
      <c r="EG685" t="s">
        <v>20</v>
      </c>
      <c r="EH685">
        <v>0</v>
      </c>
      <c r="EI685" t="s">
        <v>3</v>
      </c>
      <c r="EJ685">
        <v>4</v>
      </c>
      <c r="EK685">
        <v>0</v>
      </c>
      <c r="EL685" t="s">
        <v>21</v>
      </c>
      <c r="EM685" t="s">
        <v>22</v>
      </c>
      <c r="EO685" t="s">
        <v>3</v>
      </c>
      <c r="EQ685">
        <v>0</v>
      </c>
      <c r="ER685">
        <v>2677.66</v>
      </c>
      <c r="ES685">
        <v>1.1399999999999999</v>
      </c>
      <c r="ET685">
        <v>1.1000000000000001</v>
      </c>
      <c r="EU685">
        <v>0.01</v>
      </c>
      <c r="EV685">
        <v>2675.42</v>
      </c>
      <c r="EW685">
        <v>3.77</v>
      </c>
      <c r="EX685">
        <v>0</v>
      </c>
      <c r="EY685">
        <v>0</v>
      </c>
      <c r="FQ685">
        <v>0</v>
      </c>
      <c r="FR685">
        <f t="shared" si="428"/>
        <v>0</v>
      </c>
      <c r="FS685">
        <v>0</v>
      </c>
      <c r="FX685">
        <v>70</v>
      </c>
      <c r="FY685">
        <v>10</v>
      </c>
      <c r="GA685" t="s">
        <v>3</v>
      </c>
      <c r="GD685">
        <v>0</v>
      </c>
      <c r="GF685">
        <v>-12889392</v>
      </c>
      <c r="GG685">
        <v>2</v>
      </c>
      <c r="GH685">
        <v>1</v>
      </c>
      <c r="GI685">
        <v>-2</v>
      </c>
      <c r="GJ685">
        <v>0</v>
      </c>
      <c r="GK685">
        <f>ROUND(R685*(R12)/100,2)</f>
        <v>0.04</v>
      </c>
      <c r="GL685">
        <f t="shared" si="429"/>
        <v>0</v>
      </c>
      <c r="GM685">
        <f t="shared" si="430"/>
        <v>19272.03</v>
      </c>
      <c r="GN685">
        <f t="shared" si="431"/>
        <v>0</v>
      </c>
      <c r="GO685">
        <f t="shared" si="432"/>
        <v>0</v>
      </c>
      <c r="GP685">
        <f t="shared" si="433"/>
        <v>19272.03</v>
      </c>
      <c r="GR685">
        <v>0</v>
      </c>
      <c r="GS685">
        <v>3</v>
      </c>
      <c r="GT685">
        <v>0</v>
      </c>
      <c r="GU685" t="s">
        <v>3</v>
      </c>
      <c r="GV685">
        <f t="shared" si="434"/>
        <v>0</v>
      </c>
      <c r="GW685">
        <v>1</v>
      </c>
      <c r="GX685">
        <f t="shared" si="435"/>
        <v>0</v>
      </c>
      <c r="HA685">
        <v>0</v>
      </c>
      <c r="HB685">
        <v>0</v>
      </c>
      <c r="HC685">
        <f t="shared" si="436"/>
        <v>0</v>
      </c>
      <c r="HE685" t="s">
        <v>3</v>
      </c>
      <c r="HF685" t="s">
        <v>3</v>
      </c>
      <c r="HM685" t="s">
        <v>3</v>
      </c>
      <c r="HN685" t="s">
        <v>3</v>
      </c>
      <c r="HO685" t="s">
        <v>3</v>
      </c>
      <c r="HP685" t="s">
        <v>3</v>
      </c>
      <c r="HQ685" t="s">
        <v>3</v>
      </c>
      <c r="IK685">
        <v>0</v>
      </c>
    </row>
    <row r="686" spans="1:245" x14ac:dyDescent="0.2">
      <c r="A686">
        <v>17</v>
      </c>
      <c r="B686">
        <v>1</v>
      </c>
      <c r="D686">
        <f>ROW(EtalonRes!A268)</f>
        <v>268</v>
      </c>
      <c r="E686" t="s">
        <v>414</v>
      </c>
      <c r="F686" t="s">
        <v>415</v>
      </c>
      <c r="G686" t="s">
        <v>416</v>
      </c>
      <c r="H686" t="s">
        <v>35</v>
      </c>
      <c r="I686">
        <v>2</v>
      </c>
      <c r="J686">
        <v>0</v>
      </c>
      <c r="K686">
        <v>2</v>
      </c>
      <c r="O686">
        <f t="shared" si="404"/>
        <v>8378.56</v>
      </c>
      <c r="P686">
        <f t="shared" si="405"/>
        <v>4.5599999999999996</v>
      </c>
      <c r="Q686">
        <f t="shared" si="406"/>
        <v>0</v>
      </c>
      <c r="R686">
        <f t="shared" si="407"/>
        <v>0</v>
      </c>
      <c r="S686">
        <f t="shared" si="408"/>
        <v>8374</v>
      </c>
      <c r="T686">
        <f t="shared" si="409"/>
        <v>0</v>
      </c>
      <c r="U686">
        <f t="shared" si="410"/>
        <v>11.8</v>
      </c>
      <c r="V686">
        <f t="shared" si="411"/>
        <v>0</v>
      </c>
      <c r="W686">
        <f t="shared" si="412"/>
        <v>0</v>
      </c>
      <c r="X686">
        <f t="shared" si="413"/>
        <v>5861.8</v>
      </c>
      <c r="Y686">
        <f t="shared" si="414"/>
        <v>837.4</v>
      </c>
      <c r="AA686">
        <v>1472364219</v>
      </c>
      <c r="AB686">
        <f t="shared" si="415"/>
        <v>4189.28</v>
      </c>
      <c r="AC686">
        <f>ROUND(((ES686*2)),6)</f>
        <v>2.2799999999999998</v>
      </c>
      <c r="AD686">
        <f>ROUND(((((ET686*2))-((EU686*2)))+AE686),6)</f>
        <v>0</v>
      </c>
      <c r="AE686">
        <f>ROUND(((EU686*2)),6)</f>
        <v>0</v>
      </c>
      <c r="AF686">
        <f>ROUND(((EV686*2)),6)</f>
        <v>4187</v>
      </c>
      <c r="AG686">
        <f t="shared" si="416"/>
        <v>0</v>
      </c>
      <c r="AH686">
        <f>((EW686*2))</f>
        <v>5.9</v>
      </c>
      <c r="AI686">
        <f>((EX686*2))</f>
        <v>0</v>
      </c>
      <c r="AJ686">
        <f t="shared" si="417"/>
        <v>0</v>
      </c>
      <c r="AK686">
        <v>2094.64</v>
      </c>
      <c r="AL686">
        <v>1.1399999999999999</v>
      </c>
      <c r="AM686">
        <v>0</v>
      </c>
      <c r="AN686">
        <v>0</v>
      </c>
      <c r="AO686">
        <v>2093.5</v>
      </c>
      <c r="AP686">
        <v>0</v>
      </c>
      <c r="AQ686">
        <v>2.95</v>
      </c>
      <c r="AR686">
        <v>0</v>
      </c>
      <c r="AS686">
        <v>0</v>
      </c>
      <c r="AT686">
        <v>70</v>
      </c>
      <c r="AU686">
        <v>10</v>
      </c>
      <c r="AV686">
        <v>1</v>
      </c>
      <c r="AW686">
        <v>1</v>
      </c>
      <c r="AZ686">
        <v>1</v>
      </c>
      <c r="BA686">
        <v>1</v>
      </c>
      <c r="BB686">
        <v>1</v>
      </c>
      <c r="BC686">
        <v>1</v>
      </c>
      <c r="BD686" t="s">
        <v>3</v>
      </c>
      <c r="BE686" t="s">
        <v>3</v>
      </c>
      <c r="BF686" t="s">
        <v>3</v>
      </c>
      <c r="BG686" t="s">
        <v>3</v>
      </c>
      <c r="BH686">
        <v>0</v>
      </c>
      <c r="BI686">
        <v>4</v>
      </c>
      <c r="BJ686" t="s">
        <v>417</v>
      </c>
      <c r="BM686">
        <v>0</v>
      </c>
      <c r="BN686">
        <v>0</v>
      </c>
      <c r="BO686" t="s">
        <v>3</v>
      </c>
      <c r="BP686">
        <v>0</v>
      </c>
      <c r="BQ686">
        <v>1</v>
      </c>
      <c r="BR686">
        <v>0</v>
      </c>
      <c r="BS686">
        <v>1</v>
      </c>
      <c r="BT686">
        <v>1</v>
      </c>
      <c r="BU686">
        <v>1</v>
      </c>
      <c r="BV686">
        <v>1</v>
      </c>
      <c r="BW686">
        <v>1</v>
      </c>
      <c r="BX686">
        <v>1</v>
      </c>
      <c r="BY686" t="s">
        <v>3</v>
      </c>
      <c r="BZ686">
        <v>70</v>
      </c>
      <c r="CA686">
        <v>10</v>
      </c>
      <c r="CB686" t="s">
        <v>3</v>
      </c>
      <c r="CE686">
        <v>0</v>
      </c>
      <c r="CF686">
        <v>0</v>
      </c>
      <c r="CG686">
        <v>0</v>
      </c>
      <c r="CM686">
        <v>0</v>
      </c>
      <c r="CN686" t="s">
        <v>3</v>
      </c>
      <c r="CO686">
        <v>0</v>
      </c>
      <c r="CP686">
        <f t="shared" si="418"/>
        <v>8378.56</v>
      </c>
      <c r="CQ686">
        <f t="shared" si="419"/>
        <v>2.2799999999999998</v>
      </c>
      <c r="CR686">
        <f>(((((ET686*2))*BB686-((EU686*2))*BS686)+AE686*BS686)*AV686)</f>
        <v>0</v>
      </c>
      <c r="CS686">
        <f t="shared" si="420"/>
        <v>0</v>
      </c>
      <c r="CT686">
        <f t="shared" si="421"/>
        <v>4187</v>
      </c>
      <c r="CU686">
        <f t="shared" si="422"/>
        <v>0</v>
      </c>
      <c r="CV686">
        <f t="shared" si="423"/>
        <v>5.9</v>
      </c>
      <c r="CW686">
        <f t="shared" si="424"/>
        <v>0</v>
      </c>
      <c r="CX686">
        <f t="shared" si="425"/>
        <v>0</v>
      </c>
      <c r="CY686">
        <f t="shared" si="426"/>
        <v>5861.8</v>
      </c>
      <c r="CZ686">
        <f t="shared" si="427"/>
        <v>837.4</v>
      </c>
      <c r="DC686" t="s">
        <v>3</v>
      </c>
      <c r="DD686" t="s">
        <v>56</v>
      </c>
      <c r="DE686" t="s">
        <v>56</v>
      </c>
      <c r="DF686" t="s">
        <v>56</v>
      </c>
      <c r="DG686" t="s">
        <v>56</v>
      </c>
      <c r="DH686" t="s">
        <v>3</v>
      </c>
      <c r="DI686" t="s">
        <v>56</v>
      </c>
      <c r="DJ686" t="s">
        <v>56</v>
      </c>
      <c r="DK686" t="s">
        <v>3</v>
      </c>
      <c r="DL686" t="s">
        <v>3</v>
      </c>
      <c r="DM686" t="s">
        <v>3</v>
      </c>
      <c r="DN686">
        <v>0</v>
      </c>
      <c r="DO686">
        <v>0</v>
      </c>
      <c r="DP686">
        <v>1</v>
      </c>
      <c r="DQ686">
        <v>1</v>
      </c>
      <c r="DU686">
        <v>16987630</v>
      </c>
      <c r="DV686" t="s">
        <v>35</v>
      </c>
      <c r="DW686" t="s">
        <v>35</v>
      </c>
      <c r="DX686">
        <v>1</v>
      </c>
      <c r="DZ686" t="s">
        <v>3</v>
      </c>
      <c r="EA686" t="s">
        <v>3</v>
      </c>
      <c r="EB686" t="s">
        <v>3</v>
      </c>
      <c r="EC686" t="s">
        <v>3</v>
      </c>
      <c r="EE686">
        <v>1441815344</v>
      </c>
      <c r="EF686">
        <v>1</v>
      </c>
      <c r="EG686" t="s">
        <v>20</v>
      </c>
      <c r="EH686">
        <v>0</v>
      </c>
      <c r="EI686" t="s">
        <v>3</v>
      </c>
      <c r="EJ686">
        <v>4</v>
      </c>
      <c r="EK686">
        <v>0</v>
      </c>
      <c r="EL686" t="s">
        <v>21</v>
      </c>
      <c r="EM686" t="s">
        <v>22</v>
      </c>
      <c r="EO686" t="s">
        <v>3</v>
      </c>
      <c r="EQ686">
        <v>0</v>
      </c>
      <c r="ER686">
        <v>2094.64</v>
      </c>
      <c r="ES686">
        <v>1.1399999999999999</v>
      </c>
      <c r="ET686">
        <v>0</v>
      </c>
      <c r="EU686">
        <v>0</v>
      </c>
      <c r="EV686">
        <v>2093.5</v>
      </c>
      <c r="EW686">
        <v>2.95</v>
      </c>
      <c r="EX686">
        <v>0</v>
      </c>
      <c r="EY686">
        <v>0</v>
      </c>
      <c r="FQ686">
        <v>0</v>
      </c>
      <c r="FR686">
        <f t="shared" si="428"/>
        <v>0</v>
      </c>
      <c r="FS686">
        <v>0</v>
      </c>
      <c r="FX686">
        <v>70</v>
      </c>
      <c r="FY686">
        <v>10</v>
      </c>
      <c r="GA686" t="s">
        <v>3</v>
      </c>
      <c r="GD686">
        <v>0</v>
      </c>
      <c r="GF686">
        <v>-1325802877</v>
      </c>
      <c r="GG686">
        <v>2</v>
      </c>
      <c r="GH686">
        <v>1</v>
      </c>
      <c r="GI686">
        <v>-2</v>
      </c>
      <c r="GJ686">
        <v>0</v>
      </c>
      <c r="GK686">
        <f>ROUND(R686*(R12)/100,2)</f>
        <v>0</v>
      </c>
      <c r="GL686">
        <f t="shared" si="429"/>
        <v>0</v>
      </c>
      <c r="GM686">
        <f t="shared" si="430"/>
        <v>15077.76</v>
      </c>
      <c r="GN686">
        <f t="shared" si="431"/>
        <v>0</v>
      </c>
      <c r="GO686">
        <f t="shared" si="432"/>
        <v>0</v>
      </c>
      <c r="GP686">
        <f t="shared" si="433"/>
        <v>15077.76</v>
      </c>
      <c r="GR686">
        <v>0</v>
      </c>
      <c r="GS686">
        <v>3</v>
      </c>
      <c r="GT686">
        <v>0</v>
      </c>
      <c r="GU686" t="s">
        <v>3</v>
      </c>
      <c r="GV686">
        <f t="shared" si="434"/>
        <v>0</v>
      </c>
      <c r="GW686">
        <v>1</v>
      </c>
      <c r="GX686">
        <f t="shared" si="435"/>
        <v>0</v>
      </c>
      <c r="HA686">
        <v>0</v>
      </c>
      <c r="HB686">
        <v>0</v>
      </c>
      <c r="HC686">
        <f t="shared" si="436"/>
        <v>0</v>
      </c>
      <c r="HE686" t="s">
        <v>3</v>
      </c>
      <c r="HF686" t="s">
        <v>3</v>
      </c>
      <c r="HM686" t="s">
        <v>3</v>
      </c>
      <c r="HN686" t="s">
        <v>3</v>
      </c>
      <c r="HO686" t="s">
        <v>3</v>
      </c>
      <c r="HP686" t="s">
        <v>3</v>
      </c>
      <c r="HQ686" t="s">
        <v>3</v>
      </c>
      <c r="IK686">
        <v>0</v>
      </c>
    </row>
    <row r="687" spans="1:245" x14ac:dyDescent="0.2">
      <c r="A687">
        <v>17</v>
      </c>
      <c r="B687">
        <v>1</v>
      </c>
      <c r="D687">
        <f>ROW(EtalonRes!A270)</f>
        <v>270</v>
      </c>
      <c r="E687" t="s">
        <v>3</v>
      </c>
      <c r="F687" t="s">
        <v>418</v>
      </c>
      <c r="G687" t="s">
        <v>419</v>
      </c>
      <c r="H687" t="s">
        <v>35</v>
      </c>
      <c r="I687">
        <v>2</v>
      </c>
      <c r="J687">
        <v>0</v>
      </c>
      <c r="K687">
        <v>2</v>
      </c>
      <c r="O687">
        <f t="shared" si="404"/>
        <v>10144.58</v>
      </c>
      <c r="P687">
        <f t="shared" si="405"/>
        <v>10.54</v>
      </c>
      <c r="Q687">
        <f t="shared" si="406"/>
        <v>0</v>
      </c>
      <c r="R687">
        <f t="shared" si="407"/>
        <v>0</v>
      </c>
      <c r="S687">
        <f t="shared" si="408"/>
        <v>10134.040000000001</v>
      </c>
      <c r="T687">
        <f t="shared" si="409"/>
        <v>0</v>
      </c>
      <c r="U687">
        <f t="shared" si="410"/>
        <v>14.28</v>
      </c>
      <c r="V687">
        <f t="shared" si="411"/>
        <v>0</v>
      </c>
      <c r="W687">
        <f t="shared" si="412"/>
        <v>0</v>
      </c>
      <c r="X687">
        <f t="shared" si="413"/>
        <v>7093.83</v>
      </c>
      <c r="Y687">
        <f t="shared" si="414"/>
        <v>1013.4</v>
      </c>
      <c r="AA687">
        <v>-1</v>
      </c>
      <c r="AB687">
        <f t="shared" si="415"/>
        <v>5072.29</v>
      </c>
      <c r="AC687">
        <f>ROUND(((ES687*17)),6)</f>
        <v>5.27</v>
      </c>
      <c r="AD687">
        <f>ROUND(((((ET687*17))-((EU687*17)))+AE687),6)</f>
        <v>0</v>
      </c>
      <c r="AE687">
        <f>ROUND(((EU687*17)),6)</f>
        <v>0</v>
      </c>
      <c r="AF687">
        <f>ROUND(((EV687*17)),6)</f>
        <v>5067.0200000000004</v>
      </c>
      <c r="AG687">
        <f t="shared" si="416"/>
        <v>0</v>
      </c>
      <c r="AH687">
        <f>((EW687*17))</f>
        <v>7.14</v>
      </c>
      <c r="AI687">
        <f>((EX687*17))</f>
        <v>0</v>
      </c>
      <c r="AJ687">
        <f t="shared" si="417"/>
        <v>0</v>
      </c>
      <c r="AK687">
        <v>298.37</v>
      </c>
      <c r="AL687">
        <v>0.31</v>
      </c>
      <c r="AM687">
        <v>0</v>
      </c>
      <c r="AN687">
        <v>0</v>
      </c>
      <c r="AO687">
        <v>298.06</v>
      </c>
      <c r="AP687">
        <v>0</v>
      </c>
      <c r="AQ687">
        <v>0.42</v>
      </c>
      <c r="AR687">
        <v>0</v>
      </c>
      <c r="AS687">
        <v>0</v>
      </c>
      <c r="AT687">
        <v>70</v>
      </c>
      <c r="AU687">
        <v>10</v>
      </c>
      <c r="AV687">
        <v>1</v>
      </c>
      <c r="AW687">
        <v>1</v>
      </c>
      <c r="AZ687">
        <v>1</v>
      </c>
      <c r="BA687">
        <v>1</v>
      </c>
      <c r="BB687">
        <v>1</v>
      </c>
      <c r="BC687">
        <v>1</v>
      </c>
      <c r="BD687" t="s">
        <v>3</v>
      </c>
      <c r="BE687" t="s">
        <v>3</v>
      </c>
      <c r="BF687" t="s">
        <v>3</v>
      </c>
      <c r="BG687" t="s">
        <v>3</v>
      </c>
      <c r="BH687">
        <v>0</v>
      </c>
      <c r="BI687">
        <v>4</v>
      </c>
      <c r="BJ687" t="s">
        <v>420</v>
      </c>
      <c r="BM687">
        <v>0</v>
      </c>
      <c r="BN687">
        <v>0</v>
      </c>
      <c r="BO687" t="s">
        <v>3</v>
      </c>
      <c r="BP687">
        <v>0</v>
      </c>
      <c r="BQ687">
        <v>1</v>
      </c>
      <c r="BR687">
        <v>0</v>
      </c>
      <c r="BS687">
        <v>1</v>
      </c>
      <c r="BT687">
        <v>1</v>
      </c>
      <c r="BU687">
        <v>1</v>
      </c>
      <c r="BV687">
        <v>1</v>
      </c>
      <c r="BW687">
        <v>1</v>
      </c>
      <c r="BX687">
        <v>1</v>
      </c>
      <c r="BY687" t="s">
        <v>3</v>
      </c>
      <c r="BZ687">
        <v>70</v>
      </c>
      <c r="CA687">
        <v>10</v>
      </c>
      <c r="CB687" t="s">
        <v>3</v>
      </c>
      <c r="CE687">
        <v>0</v>
      </c>
      <c r="CF687">
        <v>0</v>
      </c>
      <c r="CG687">
        <v>0</v>
      </c>
      <c r="CM687">
        <v>0</v>
      </c>
      <c r="CN687" t="s">
        <v>3</v>
      </c>
      <c r="CO687">
        <v>0</v>
      </c>
      <c r="CP687">
        <f t="shared" si="418"/>
        <v>10144.580000000002</v>
      </c>
      <c r="CQ687">
        <f t="shared" si="419"/>
        <v>5.27</v>
      </c>
      <c r="CR687">
        <f>(((((ET687*17))*BB687-((EU687*17))*BS687)+AE687*BS687)*AV687)</f>
        <v>0</v>
      </c>
      <c r="CS687">
        <f t="shared" si="420"/>
        <v>0</v>
      </c>
      <c r="CT687">
        <f t="shared" si="421"/>
        <v>5067.0200000000004</v>
      </c>
      <c r="CU687">
        <f t="shared" si="422"/>
        <v>0</v>
      </c>
      <c r="CV687">
        <f t="shared" si="423"/>
        <v>7.14</v>
      </c>
      <c r="CW687">
        <f t="shared" si="424"/>
        <v>0</v>
      </c>
      <c r="CX687">
        <f t="shared" si="425"/>
        <v>0</v>
      </c>
      <c r="CY687">
        <f t="shared" si="426"/>
        <v>7093.8280000000004</v>
      </c>
      <c r="CZ687">
        <f t="shared" si="427"/>
        <v>1013.4040000000001</v>
      </c>
      <c r="DC687" t="s">
        <v>3</v>
      </c>
      <c r="DD687" t="s">
        <v>19</v>
      </c>
      <c r="DE687" t="s">
        <v>19</v>
      </c>
      <c r="DF687" t="s">
        <v>19</v>
      </c>
      <c r="DG687" t="s">
        <v>19</v>
      </c>
      <c r="DH687" t="s">
        <v>3</v>
      </c>
      <c r="DI687" t="s">
        <v>19</v>
      </c>
      <c r="DJ687" t="s">
        <v>19</v>
      </c>
      <c r="DK687" t="s">
        <v>3</v>
      </c>
      <c r="DL687" t="s">
        <v>3</v>
      </c>
      <c r="DM687" t="s">
        <v>3</v>
      </c>
      <c r="DN687">
        <v>0</v>
      </c>
      <c r="DO687">
        <v>0</v>
      </c>
      <c r="DP687">
        <v>1</v>
      </c>
      <c r="DQ687">
        <v>1</v>
      </c>
      <c r="DU687">
        <v>16987630</v>
      </c>
      <c r="DV687" t="s">
        <v>35</v>
      </c>
      <c r="DW687" t="s">
        <v>35</v>
      </c>
      <c r="DX687">
        <v>1</v>
      </c>
      <c r="DZ687" t="s">
        <v>3</v>
      </c>
      <c r="EA687" t="s">
        <v>3</v>
      </c>
      <c r="EB687" t="s">
        <v>3</v>
      </c>
      <c r="EC687" t="s">
        <v>3</v>
      </c>
      <c r="EE687">
        <v>1441815344</v>
      </c>
      <c r="EF687">
        <v>1</v>
      </c>
      <c r="EG687" t="s">
        <v>20</v>
      </c>
      <c r="EH687">
        <v>0</v>
      </c>
      <c r="EI687" t="s">
        <v>3</v>
      </c>
      <c r="EJ687">
        <v>4</v>
      </c>
      <c r="EK687">
        <v>0</v>
      </c>
      <c r="EL687" t="s">
        <v>21</v>
      </c>
      <c r="EM687" t="s">
        <v>22</v>
      </c>
      <c r="EO687" t="s">
        <v>3</v>
      </c>
      <c r="EQ687">
        <v>1024</v>
      </c>
      <c r="ER687">
        <v>298.37</v>
      </c>
      <c r="ES687">
        <v>0.31</v>
      </c>
      <c r="ET687">
        <v>0</v>
      </c>
      <c r="EU687">
        <v>0</v>
      </c>
      <c r="EV687">
        <v>298.06</v>
      </c>
      <c r="EW687">
        <v>0.42</v>
      </c>
      <c r="EX687">
        <v>0</v>
      </c>
      <c r="EY687">
        <v>0</v>
      </c>
      <c r="FQ687">
        <v>0</v>
      </c>
      <c r="FR687">
        <f t="shared" si="428"/>
        <v>0</v>
      </c>
      <c r="FS687">
        <v>0</v>
      </c>
      <c r="FX687">
        <v>70</v>
      </c>
      <c r="FY687">
        <v>10</v>
      </c>
      <c r="GA687" t="s">
        <v>3</v>
      </c>
      <c r="GD687">
        <v>0</v>
      </c>
      <c r="GF687">
        <v>1786519791</v>
      </c>
      <c r="GG687">
        <v>2</v>
      </c>
      <c r="GH687">
        <v>1</v>
      </c>
      <c r="GI687">
        <v>-2</v>
      </c>
      <c r="GJ687">
        <v>0</v>
      </c>
      <c r="GK687">
        <f>ROUND(R687*(R12)/100,2)</f>
        <v>0</v>
      </c>
      <c r="GL687">
        <f t="shared" si="429"/>
        <v>0</v>
      </c>
      <c r="GM687">
        <f t="shared" si="430"/>
        <v>18251.810000000001</v>
      </c>
      <c r="GN687">
        <f t="shared" si="431"/>
        <v>0</v>
      </c>
      <c r="GO687">
        <f t="shared" si="432"/>
        <v>0</v>
      </c>
      <c r="GP687">
        <f t="shared" si="433"/>
        <v>18251.810000000001</v>
      </c>
      <c r="GR687">
        <v>0</v>
      </c>
      <c r="GS687">
        <v>3</v>
      </c>
      <c r="GT687">
        <v>0</v>
      </c>
      <c r="GU687" t="s">
        <v>3</v>
      </c>
      <c r="GV687">
        <f t="shared" si="434"/>
        <v>0</v>
      </c>
      <c r="GW687">
        <v>1</v>
      </c>
      <c r="GX687">
        <f t="shared" si="435"/>
        <v>0</v>
      </c>
      <c r="HA687">
        <v>0</v>
      </c>
      <c r="HB687">
        <v>0</v>
      </c>
      <c r="HC687">
        <f t="shared" si="436"/>
        <v>0</v>
      </c>
      <c r="HE687" t="s">
        <v>3</v>
      </c>
      <c r="HF687" t="s">
        <v>3</v>
      </c>
      <c r="HM687" t="s">
        <v>3</v>
      </c>
      <c r="HN687" t="s">
        <v>3</v>
      </c>
      <c r="HO687" t="s">
        <v>3</v>
      </c>
      <c r="HP687" t="s">
        <v>3</v>
      </c>
      <c r="HQ687" t="s">
        <v>3</v>
      </c>
      <c r="IK687">
        <v>0</v>
      </c>
    </row>
    <row r="688" spans="1:245" x14ac:dyDescent="0.2">
      <c r="A688">
        <v>17</v>
      </c>
      <c r="B688">
        <v>1</v>
      </c>
      <c r="D688">
        <f>ROW(EtalonRes!A273)</f>
        <v>273</v>
      </c>
      <c r="E688" t="s">
        <v>421</v>
      </c>
      <c r="F688" t="s">
        <v>422</v>
      </c>
      <c r="G688" t="s">
        <v>423</v>
      </c>
      <c r="H688" t="s">
        <v>35</v>
      </c>
      <c r="I688">
        <v>8</v>
      </c>
      <c r="J688">
        <v>0</v>
      </c>
      <c r="K688">
        <v>8</v>
      </c>
      <c r="O688">
        <f t="shared" si="404"/>
        <v>20912.8</v>
      </c>
      <c r="P688">
        <f t="shared" si="405"/>
        <v>133.91999999999999</v>
      </c>
      <c r="Q688">
        <f t="shared" si="406"/>
        <v>0</v>
      </c>
      <c r="R688">
        <f t="shared" si="407"/>
        <v>0</v>
      </c>
      <c r="S688">
        <f t="shared" si="408"/>
        <v>20778.88</v>
      </c>
      <c r="T688">
        <f t="shared" si="409"/>
        <v>0</v>
      </c>
      <c r="U688">
        <f t="shared" si="410"/>
        <v>29.28</v>
      </c>
      <c r="V688">
        <f t="shared" si="411"/>
        <v>0</v>
      </c>
      <c r="W688">
        <f t="shared" si="412"/>
        <v>0</v>
      </c>
      <c r="X688">
        <f t="shared" si="413"/>
        <v>14545.22</v>
      </c>
      <c r="Y688">
        <f t="shared" si="414"/>
        <v>2077.89</v>
      </c>
      <c r="AA688">
        <v>1472364219</v>
      </c>
      <c r="AB688">
        <f t="shared" si="415"/>
        <v>2614.1</v>
      </c>
      <c r="AC688">
        <f>ROUND(((ES688*2)),6)</f>
        <v>16.739999999999998</v>
      </c>
      <c r="AD688">
        <f>ROUND(((((ET688*2))-((EU688*2)))+AE688),6)</f>
        <v>0</v>
      </c>
      <c r="AE688">
        <f t="shared" ref="AE688:AF690" si="437">ROUND(((EU688*2)),6)</f>
        <v>0</v>
      </c>
      <c r="AF688">
        <f t="shared" si="437"/>
        <v>2597.36</v>
      </c>
      <c r="AG688">
        <f t="shared" si="416"/>
        <v>0</v>
      </c>
      <c r="AH688">
        <f t="shared" ref="AH688:AI690" si="438">((EW688*2))</f>
        <v>3.66</v>
      </c>
      <c r="AI688">
        <f t="shared" si="438"/>
        <v>0</v>
      </c>
      <c r="AJ688">
        <f t="shared" si="417"/>
        <v>0</v>
      </c>
      <c r="AK688">
        <v>1307.05</v>
      </c>
      <c r="AL688">
        <v>8.3699999999999992</v>
      </c>
      <c r="AM688">
        <v>0</v>
      </c>
      <c r="AN688">
        <v>0</v>
      </c>
      <c r="AO688">
        <v>1298.68</v>
      </c>
      <c r="AP688">
        <v>0</v>
      </c>
      <c r="AQ688">
        <v>1.83</v>
      </c>
      <c r="AR688">
        <v>0</v>
      </c>
      <c r="AS688">
        <v>0</v>
      </c>
      <c r="AT688">
        <v>70</v>
      </c>
      <c r="AU688">
        <v>10</v>
      </c>
      <c r="AV688">
        <v>1</v>
      </c>
      <c r="AW688">
        <v>1</v>
      </c>
      <c r="AZ688">
        <v>1</v>
      </c>
      <c r="BA688">
        <v>1</v>
      </c>
      <c r="BB688">
        <v>1</v>
      </c>
      <c r="BC688">
        <v>1</v>
      </c>
      <c r="BD688" t="s">
        <v>3</v>
      </c>
      <c r="BE688" t="s">
        <v>3</v>
      </c>
      <c r="BF688" t="s">
        <v>3</v>
      </c>
      <c r="BG688" t="s">
        <v>3</v>
      </c>
      <c r="BH688">
        <v>0</v>
      </c>
      <c r="BI688">
        <v>4</v>
      </c>
      <c r="BJ688" t="s">
        <v>424</v>
      </c>
      <c r="BM688">
        <v>0</v>
      </c>
      <c r="BN688">
        <v>0</v>
      </c>
      <c r="BO688" t="s">
        <v>3</v>
      </c>
      <c r="BP688">
        <v>0</v>
      </c>
      <c r="BQ688">
        <v>1</v>
      </c>
      <c r="BR688">
        <v>0</v>
      </c>
      <c r="BS688">
        <v>1</v>
      </c>
      <c r="BT688">
        <v>1</v>
      </c>
      <c r="BU688">
        <v>1</v>
      </c>
      <c r="BV688">
        <v>1</v>
      </c>
      <c r="BW688">
        <v>1</v>
      </c>
      <c r="BX688">
        <v>1</v>
      </c>
      <c r="BY688" t="s">
        <v>3</v>
      </c>
      <c r="BZ688">
        <v>70</v>
      </c>
      <c r="CA688">
        <v>10</v>
      </c>
      <c r="CB688" t="s">
        <v>3</v>
      </c>
      <c r="CE688">
        <v>0</v>
      </c>
      <c r="CF688">
        <v>0</v>
      </c>
      <c r="CG688">
        <v>0</v>
      </c>
      <c r="CM688">
        <v>0</v>
      </c>
      <c r="CN688" t="s">
        <v>3</v>
      </c>
      <c r="CO688">
        <v>0</v>
      </c>
      <c r="CP688">
        <f t="shared" si="418"/>
        <v>20912.8</v>
      </c>
      <c r="CQ688">
        <f t="shared" si="419"/>
        <v>16.739999999999998</v>
      </c>
      <c r="CR688">
        <f>(((((ET688*2))*BB688-((EU688*2))*BS688)+AE688*BS688)*AV688)</f>
        <v>0</v>
      </c>
      <c r="CS688">
        <f t="shared" si="420"/>
        <v>0</v>
      </c>
      <c r="CT688">
        <f t="shared" si="421"/>
        <v>2597.36</v>
      </c>
      <c r="CU688">
        <f t="shared" si="422"/>
        <v>0</v>
      </c>
      <c r="CV688">
        <f t="shared" si="423"/>
        <v>3.66</v>
      </c>
      <c r="CW688">
        <f t="shared" si="424"/>
        <v>0</v>
      </c>
      <c r="CX688">
        <f t="shared" si="425"/>
        <v>0</v>
      </c>
      <c r="CY688">
        <f t="shared" si="426"/>
        <v>14545.216</v>
      </c>
      <c r="CZ688">
        <f t="shared" si="427"/>
        <v>2077.8880000000004</v>
      </c>
      <c r="DC688" t="s">
        <v>3</v>
      </c>
      <c r="DD688" t="s">
        <v>56</v>
      </c>
      <c r="DE688" t="s">
        <v>56</v>
      </c>
      <c r="DF688" t="s">
        <v>56</v>
      </c>
      <c r="DG688" t="s">
        <v>56</v>
      </c>
      <c r="DH688" t="s">
        <v>3</v>
      </c>
      <c r="DI688" t="s">
        <v>56</v>
      </c>
      <c r="DJ688" t="s">
        <v>56</v>
      </c>
      <c r="DK688" t="s">
        <v>3</v>
      </c>
      <c r="DL688" t="s">
        <v>3</v>
      </c>
      <c r="DM688" t="s">
        <v>3</v>
      </c>
      <c r="DN688">
        <v>0</v>
      </c>
      <c r="DO688">
        <v>0</v>
      </c>
      <c r="DP688">
        <v>1</v>
      </c>
      <c r="DQ688">
        <v>1</v>
      </c>
      <c r="DU688">
        <v>16987630</v>
      </c>
      <c r="DV688" t="s">
        <v>35</v>
      </c>
      <c r="DW688" t="s">
        <v>35</v>
      </c>
      <c r="DX688">
        <v>1</v>
      </c>
      <c r="DZ688" t="s">
        <v>3</v>
      </c>
      <c r="EA688" t="s">
        <v>3</v>
      </c>
      <c r="EB688" t="s">
        <v>3</v>
      </c>
      <c r="EC688" t="s">
        <v>3</v>
      </c>
      <c r="EE688">
        <v>1441815344</v>
      </c>
      <c r="EF688">
        <v>1</v>
      </c>
      <c r="EG688" t="s">
        <v>20</v>
      </c>
      <c r="EH688">
        <v>0</v>
      </c>
      <c r="EI688" t="s">
        <v>3</v>
      </c>
      <c r="EJ688">
        <v>4</v>
      </c>
      <c r="EK688">
        <v>0</v>
      </c>
      <c r="EL688" t="s">
        <v>21</v>
      </c>
      <c r="EM688" t="s">
        <v>22</v>
      </c>
      <c r="EO688" t="s">
        <v>3</v>
      </c>
      <c r="EQ688">
        <v>0</v>
      </c>
      <c r="ER688">
        <v>1307.05</v>
      </c>
      <c r="ES688">
        <v>8.3699999999999992</v>
      </c>
      <c r="ET688">
        <v>0</v>
      </c>
      <c r="EU688">
        <v>0</v>
      </c>
      <c r="EV688">
        <v>1298.68</v>
      </c>
      <c r="EW688">
        <v>1.83</v>
      </c>
      <c r="EX688">
        <v>0</v>
      </c>
      <c r="EY688">
        <v>0</v>
      </c>
      <c r="FQ688">
        <v>0</v>
      </c>
      <c r="FR688">
        <f t="shared" si="428"/>
        <v>0</v>
      </c>
      <c r="FS688">
        <v>0</v>
      </c>
      <c r="FX688">
        <v>70</v>
      </c>
      <c r="FY688">
        <v>10</v>
      </c>
      <c r="GA688" t="s">
        <v>3</v>
      </c>
      <c r="GD688">
        <v>0</v>
      </c>
      <c r="GF688">
        <v>976274175</v>
      </c>
      <c r="GG688">
        <v>2</v>
      </c>
      <c r="GH688">
        <v>1</v>
      </c>
      <c r="GI688">
        <v>-2</v>
      </c>
      <c r="GJ688">
        <v>0</v>
      </c>
      <c r="GK688">
        <f>ROUND(R688*(R12)/100,2)</f>
        <v>0</v>
      </c>
      <c r="GL688">
        <f t="shared" si="429"/>
        <v>0</v>
      </c>
      <c r="GM688">
        <f t="shared" si="430"/>
        <v>37535.910000000003</v>
      </c>
      <c r="GN688">
        <f t="shared" si="431"/>
        <v>0</v>
      </c>
      <c r="GO688">
        <f t="shared" si="432"/>
        <v>0</v>
      </c>
      <c r="GP688">
        <f t="shared" si="433"/>
        <v>37535.910000000003</v>
      </c>
      <c r="GR688">
        <v>0</v>
      </c>
      <c r="GS688">
        <v>3</v>
      </c>
      <c r="GT688">
        <v>0</v>
      </c>
      <c r="GU688" t="s">
        <v>3</v>
      </c>
      <c r="GV688">
        <f t="shared" si="434"/>
        <v>0</v>
      </c>
      <c r="GW688">
        <v>1</v>
      </c>
      <c r="GX688">
        <f t="shared" si="435"/>
        <v>0</v>
      </c>
      <c r="HA688">
        <v>0</v>
      </c>
      <c r="HB688">
        <v>0</v>
      </c>
      <c r="HC688">
        <f t="shared" si="436"/>
        <v>0</v>
      </c>
      <c r="HE688" t="s">
        <v>3</v>
      </c>
      <c r="HF688" t="s">
        <v>3</v>
      </c>
      <c r="HM688" t="s">
        <v>3</v>
      </c>
      <c r="HN688" t="s">
        <v>3</v>
      </c>
      <c r="HO688" t="s">
        <v>3</v>
      </c>
      <c r="HP688" t="s">
        <v>3</v>
      </c>
      <c r="HQ688" t="s">
        <v>3</v>
      </c>
      <c r="IK688">
        <v>0</v>
      </c>
    </row>
    <row r="689" spans="1:245" x14ac:dyDescent="0.2">
      <c r="A689">
        <v>17</v>
      </c>
      <c r="B689">
        <v>1</v>
      </c>
      <c r="D689">
        <f>ROW(EtalonRes!A277)</f>
        <v>277</v>
      </c>
      <c r="E689" t="s">
        <v>425</v>
      </c>
      <c r="F689" t="s">
        <v>384</v>
      </c>
      <c r="G689" t="s">
        <v>385</v>
      </c>
      <c r="H689" t="s">
        <v>35</v>
      </c>
      <c r="I689">
        <f>ROUND(8+4,9)</f>
        <v>12</v>
      </c>
      <c r="J689">
        <v>0</v>
      </c>
      <c r="K689">
        <f>ROUND(8+4,9)</f>
        <v>12</v>
      </c>
      <c r="O689">
        <f t="shared" si="404"/>
        <v>11564.88</v>
      </c>
      <c r="P689">
        <f t="shared" si="405"/>
        <v>98.16</v>
      </c>
      <c r="Q689">
        <f t="shared" si="406"/>
        <v>0</v>
      </c>
      <c r="R689">
        <f t="shared" si="407"/>
        <v>0</v>
      </c>
      <c r="S689">
        <f t="shared" si="408"/>
        <v>11466.72</v>
      </c>
      <c r="T689">
        <f t="shared" si="409"/>
        <v>0</v>
      </c>
      <c r="U689">
        <f t="shared" si="410"/>
        <v>17.28</v>
      </c>
      <c r="V689">
        <f t="shared" si="411"/>
        <v>0</v>
      </c>
      <c r="W689">
        <f t="shared" si="412"/>
        <v>0</v>
      </c>
      <c r="X689">
        <f t="shared" si="413"/>
        <v>8026.7</v>
      </c>
      <c r="Y689">
        <f t="shared" si="414"/>
        <v>1146.67</v>
      </c>
      <c r="AA689">
        <v>1472364219</v>
      </c>
      <c r="AB689">
        <f t="shared" si="415"/>
        <v>963.74</v>
      </c>
      <c r="AC689">
        <f>ROUND(((ES689*2)),6)</f>
        <v>8.18</v>
      </c>
      <c r="AD689">
        <f>ROUND(((((ET689*2))-((EU689*2)))+AE689),6)</f>
        <v>0</v>
      </c>
      <c r="AE689">
        <f t="shared" si="437"/>
        <v>0</v>
      </c>
      <c r="AF689">
        <f t="shared" si="437"/>
        <v>955.56</v>
      </c>
      <c r="AG689">
        <f t="shared" si="416"/>
        <v>0</v>
      </c>
      <c r="AH689">
        <f t="shared" si="438"/>
        <v>1.44</v>
      </c>
      <c r="AI689">
        <f t="shared" si="438"/>
        <v>0</v>
      </c>
      <c r="AJ689">
        <f t="shared" si="417"/>
        <v>0</v>
      </c>
      <c r="AK689">
        <v>481.87</v>
      </c>
      <c r="AL689">
        <v>4.09</v>
      </c>
      <c r="AM689">
        <v>0</v>
      </c>
      <c r="AN689">
        <v>0</v>
      </c>
      <c r="AO689">
        <v>477.78</v>
      </c>
      <c r="AP689">
        <v>0</v>
      </c>
      <c r="AQ689">
        <v>0.72</v>
      </c>
      <c r="AR689">
        <v>0</v>
      </c>
      <c r="AS689">
        <v>0</v>
      </c>
      <c r="AT689">
        <v>70</v>
      </c>
      <c r="AU689">
        <v>10</v>
      </c>
      <c r="AV689">
        <v>1</v>
      </c>
      <c r="AW689">
        <v>1</v>
      </c>
      <c r="AZ689">
        <v>1</v>
      </c>
      <c r="BA689">
        <v>1</v>
      </c>
      <c r="BB689">
        <v>1</v>
      </c>
      <c r="BC689">
        <v>1</v>
      </c>
      <c r="BD689" t="s">
        <v>3</v>
      </c>
      <c r="BE689" t="s">
        <v>3</v>
      </c>
      <c r="BF689" t="s">
        <v>3</v>
      </c>
      <c r="BG689" t="s">
        <v>3</v>
      </c>
      <c r="BH689">
        <v>0</v>
      </c>
      <c r="BI689">
        <v>4</v>
      </c>
      <c r="BJ689" t="s">
        <v>386</v>
      </c>
      <c r="BM689">
        <v>0</v>
      </c>
      <c r="BN689">
        <v>0</v>
      </c>
      <c r="BO689" t="s">
        <v>3</v>
      </c>
      <c r="BP689">
        <v>0</v>
      </c>
      <c r="BQ689">
        <v>1</v>
      </c>
      <c r="BR689">
        <v>0</v>
      </c>
      <c r="BS689">
        <v>1</v>
      </c>
      <c r="BT689">
        <v>1</v>
      </c>
      <c r="BU689">
        <v>1</v>
      </c>
      <c r="BV689">
        <v>1</v>
      </c>
      <c r="BW689">
        <v>1</v>
      </c>
      <c r="BX689">
        <v>1</v>
      </c>
      <c r="BY689" t="s">
        <v>3</v>
      </c>
      <c r="BZ689">
        <v>70</v>
      </c>
      <c r="CA689">
        <v>10</v>
      </c>
      <c r="CB689" t="s">
        <v>3</v>
      </c>
      <c r="CE689">
        <v>0</v>
      </c>
      <c r="CF689">
        <v>0</v>
      </c>
      <c r="CG689">
        <v>0</v>
      </c>
      <c r="CM689">
        <v>0</v>
      </c>
      <c r="CN689" t="s">
        <v>3</v>
      </c>
      <c r="CO689">
        <v>0</v>
      </c>
      <c r="CP689">
        <f t="shared" si="418"/>
        <v>11564.88</v>
      </c>
      <c r="CQ689">
        <f t="shared" si="419"/>
        <v>8.18</v>
      </c>
      <c r="CR689">
        <f>(((((ET689*2))*BB689-((EU689*2))*BS689)+AE689*BS689)*AV689)</f>
        <v>0</v>
      </c>
      <c r="CS689">
        <f t="shared" si="420"/>
        <v>0</v>
      </c>
      <c r="CT689">
        <f t="shared" si="421"/>
        <v>955.56</v>
      </c>
      <c r="CU689">
        <f t="shared" si="422"/>
        <v>0</v>
      </c>
      <c r="CV689">
        <f t="shared" si="423"/>
        <v>1.44</v>
      </c>
      <c r="CW689">
        <f t="shared" si="424"/>
        <v>0</v>
      </c>
      <c r="CX689">
        <f t="shared" si="425"/>
        <v>0</v>
      </c>
      <c r="CY689">
        <f t="shared" si="426"/>
        <v>8026.7039999999988</v>
      </c>
      <c r="CZ689">
        <f t="shared" si="427"/>
        <v>1146.672</v>
      </c>
      <c r="DC689" t="s">
        <v>3</v>
      </c>
      <c r="DD689" t="s">
        <v>56</v>
      </c>
      <c r="DE689" t="s">
        <v>56</v>
      </c>
      <c r="DF689" t="s">
        <v>56</v>
      </c>
      <c r="DG689" t="s">
        <v>56</v>
      </c>
      <c r="DH689" t="s">
        <v>3</v>
      </c>
      <c r="DI689" t="s">
        <v>56</v>
      </c>
      <c r="DJ689" t="s">
        <v>56</v>
      </c>
      <c r="DK689" t="s">
        <v>3</v>
      </c>
      <c r="DL689" t="s">
        <v>3</v>
      </c>
      <c r="DM689" t="s">
        <v>3</v>
      </c>
      <c r="DN689">
        <v>0</v>
      </c>
      <c r="DO689">
        <v>0</v>
      </c>
      <c r="DP689">
        <v>1</v>
      </c>
      <c r="DQ689">
        <v>1</v>
      </c>
      <c r="DU689">
        <v>16987630</v>
      </c>
      <c r="DV689" t="s">
        <v>35</v>
      </c>
      <c r="DW689" t="s">
        <v>35</v>
      </c>
      <c r="DX689">
        <v>1</v>
      </c>
      <c r="DZ689" t="s">
        <v>3</v>
      </c>
      <c r="EA689" t="s">
        <v>3</v>
      </c>
      <c r="EB689" t="s">
        <v>3</v>
      </c>
      <c r="EC689" t="s">
        <v>3</v>
      </c>
      <c r="EE689">
        <v>1441815344</v>
      </c>
      <c r="EF689">
        <v>1</v>
      </c>
      <c r="EG689" t="s">
        <v>20</v>
      </c>
      <c r="EH689">
        <v>0</v>
      </c>
      <c r="EI689" t="s">
        <v>3</v>
      </c>
      <c r="EJ689">
        <v>4</v>
      </c>
      <c r="EK689">
        <v>0</v>
      </c>
      <c r="EL689" t="s">
        <v>21</v>
      </c>
      <c r="EM689" t="s">
        <v>22</v>
      </c>
      <c r="EO689" t="s">
        <v>3</v>
      </c>
      <c r="EQ689">
        <v>0</v>
      </c>
      <c r="ER689">
        <v>481.87</v>
      </c>
      <c r="ES689">
        <v>4.09</v>
      </c>
      <c r="ET689">
        <v>0</v>
      </c>
      <c r="EU689">
        <v>0</v>
      </c>
      <c r="EV689">
        <v>477.78</v>
      </c>
      <c r="EW689">
        <v>0.72</v>
      </c>
      <c r="EX689">
        <v>0</v>
      </c>
      <c r="EY689">
        <v>0</v>
      </c>
      <c r="FQ689">
        <v>0</v>
      </c>
      <c r="FR689">
        <f t="shared" si="428"/>
        <v>0</v>
      </c>
      <c r="FS689">
        <v>0</v>
      </c>
      <c r="FX689">
        <v>70</v>
      </c>
      <c r="FY689">
        <v>10</v>
      </c>
      <c r="GA689" t="s">
        <v>3</v>
      </c>
      <c r="GD689">
        <v>0</v>
      </c>
      <c r="GF689">
        <v>857888775</v>
      </c>
      <c r="GG689">
        <v>2</v>
      </c>
      <c r="GH689">
        <v>1</v>
      </c>
      <c r="GI689">
        <v>-2</v>
      </c>
      <c r="GJ689">
        <v>0</v>
      </c>
      <c r="GK689">
        <f>ROUND(R689*(R12)/100,2)</f>
        <v>0</v>
      </c>
      <c r="GL689">
        <f t="shared" si="429"/>
        <v>0</v>
      </c>
      <c r="GM689">
        <f t="shared" si="430"/>
        <v>20738.25</v>
      </c>
      <c r="GN689">
        <f t="shared" si="431"/>
        <v>0</v>
      </c>
      <c r="GO689">
        <f t="shared" si="432"/>
        <v>0</v>
      </c>
      <c r="GP689">
        <f t="shared" si="433"/>
        <v>20738.25</v>
      </c>
      <c r="GR689">
        <v>0</v>
      </c>
      <c r="GS689">
        <v>3</v>
      </c>
      <c r="GT689">
        <v>0</v>
      </c>
      <c r="GU689" t="s">
        <v>3</v>
      </c>
      <c r="GV689">
        <f t="shared" si="434"/>
        <v>0</v>
      </c>
      <c r="GW689">
        <v>1</v>
      </c>
      <c r="GX689">
        <f t="shared" si="435"/>
        <v>0</v>
      </c>
      <c r="HA689">
        <v>0</v>
      </c>
      <c r="HB689">
        <v>0</v>
      </c>
      <c r="HC689">
        <f t="shared" si="436"/>
        <v>0</v>
      </c>
      <c r="HE689" t="s">
        <v>3</v>
      </c>
      <c r="HF689" t="s">
        <v>3</v>
      </c>
      <c r="HM689" t="s">
        <v>3</v>
      </c>
      <c r="HN689" t="s">
        <v>3</v>
      </c>
      <c r="HO689" t="s">
        <v>3</v>
      </c>
      <c r="HP689" t="s">
        <v>3</v>
      </c>
      <c r="HQ689" t="s">
        <v>3</v>
      </c>
      <c r="IK689">
        <v>0</v>
      </c>
    </row>
    <row r="690" spans="1:245" x14ac:dyDescent="0.2">
      <c r="A690">
        <v>17</v>
      </c>
      <c r="B690">
        <v>1</v>
      </c>
      <c r="D690">
        <f>ROW(EtalonRes!A280)</f>
        <v>280</v>
      </c>
      <c r="E690" t="s">
        <v>3</v>
      </c>
      <c r="F690" t="s">
        <v>387</v>
      </c>
      <c r="G690" t="s">
        <v>388</v>
      </c>
      <c r="H690" t="s">
        <v>35</v>
      </c>
      <c r="I690">
        <f>ROUND(8+4,9)</f>
        <v>12</v>
      </c>
      <c r="J690">
        <v>0</v>
      </c>
      <c r="K690">
        <f>ROUND(8+4,9)</f>
        <v>12</v>
      </c>
      <c r="O690">
        <f t="shared" si="404"/>
        <v>3371.28</v>
      </c>
      <c r="P690">
        <f t="shared" si="405"/>
        <v>186</v>
      </c>
      <c r="Q690">
        <f t="shared" si="406"/>
        <v>0</v>
      </c>
      <c r="R690">
        <f t="shared" si="407"/>
        <v>0</v>
      </c>
      <c r="S690">
        <f t="shared" si="408"/>
        <v>3185.28</v>
      </c>
      <c r="T690">
        <f t="shared" si="409"/>
        <v>0</v>
      </c>
      <c r="U690">
        <f t="shared" si="410"/>
        <v>4.8000000000000007</v>
      </c>
      <c r="V690">
        <f t="shared" si="411"/>
        <v>0</v>
      </c>
      <c r="W690">
        <f t="shared" si="412"/>
        <v>0</v>
      </c>
      <c r="X690">
        <f t="shared" si="413"/>
        <v>2229.6999999999998</v>
      </c>
      <c r="Y690">
        <f t="shared" si="414"/>
        <v>318.52999999999997</v>
      </c>
      <c r="AA690">
        <v>-1</v>
      </c>
      <c r="AB690">
        <f t="shared" si="415"/>
        <v>280.94</v>
      </c>
      <c r="AC690">
        <f>ROUND(((ES690*2)),6)</f>
        <v>15.5</v>
      </c>
      <c r="AD690">
        <f>ROUND(((((ET690*2))-((EU690*2)))+AE690),6)</f>
        <v>0</v>
      </c>
      <c r="AE690">
        <f t="shared" si="437"/>
        <v>0</v>
      </c>
      <c r="AF690">
        <f t="shared" si="437"/>
        <v>265.44</v>
      </c>
      <c r="AG690">
        <f t="shared" si="416"/>
        <v>0</v>
      </c>
      <c r="AH690">
        <f t="shared" si="438"/>
        <v>0.4</v>
      </c>
      <c r="AI690">
        <f t="shared" si="438"/>
        <v>0</v>
      </c>
      <c r="AJ690">
        <f t="shared" si="417"/>
        <v>0</v>
      </c>
      <c r="AK690">
        <v>140.47</v>
      </c>
      <c r="AL690">
        <v>7.75</v>
      </c>
      <c r="AM690">
        <v>0</v>
      </c>
      <c r="AN690">
        <v>0</v>
      </c>
      <c r="AO690">
        <v>132.72</v>
      </c>
      <c r="AP690">
        <v>0</v>
      </c>
      <c r="AQ690">
        <v>0.2</v>
      </c>
      <c r="AR690">
        <v>0</v>
      </c>
      <c r="AS690">
        <v>0</v>
      </c>
      <c r="AT690">
        <v>70</v>
      </c>
      <c r="AU690">
        <v>10</v>
      </c>
      <c r="AV690">
        <v>1</v>
      </c>
      <c r="AW690">
        <v>1</v>
      </c>
      <c r="AZ690">
        <v>1</v>
      </c>
      <c r="BA690">
        <v>1</v>
      </c>
      <c r="BB690">
        <v>1</v>
      </c>
      <c r="BC690">
        <v>1</v>
      </c>
      <c r="BD690" t="s">
        <v>3</v>
      </c>
      <c r="BE690" t="s">
        <v>3</v>
      </c>
      <c r="BF690" t="s">
        <v>3</v>
      </c>
      <c r="BG690" t="s">
        <v>3</v>
      </c>
      <c r="BH690">
        <v>0</v>
      </c>
      <c r="BI690">
        <v>4</v>
      </c>
      <c r="BJ690" t="s">
        <v>389</v>
      </c>
      <c r="BM690">
        <v>0</v>
      </c>
      <c r="BN690">
        <v>0</v>
      </c>
      <c r="BO690" t="s">
        <v>3</v>
      </c>
      <c r="BP690">
        <v>0</v>
      </c>
      <c r="BQ690">
        <v>1</v>
      </c>
      <c r="BR690">
        <v>0</v>
      </c>
      <c r="BS690">
        <v>1</v>
      </c>
      <c r="BT690">
        <v>1</v>
      </c>
      <c r="BU690">
        <v>1</v>
      </c>
      <c r="BV690">
        <v>1</v>
      </c>
      <c r="BW690">
        <v>1</v>
      </c>
      <c r="BX690">
        <v>1</v>
      </c>
      <c r="BY690" t="s">
        <v>3</v>
      </c>
      <c r="BZ690">
        <v>70</v>
      </c>
      <c r="CA690">
        <v>10</v>
      </c>
      <c r="CB690" t="s">
        <v>3</v>
      </c>
      <c r="CE690">
        <v>0</v>
      </c>
      <c r="CF690">
        <v>0</v>
      </c>
      <c r="CG690">
        <v>0</v>
      </c>
      <c r="CM690">
        <v>0</v>
      </c>
      <c r="CN690" t="s">
        <v>3</v>
      </c>
      <c r="CO690">
        <v>0</v>
      </c>
      <c r="CP690">
        <f t="shared" si="418"/>
        <v>3371.28</v>
      </c>
      <c r="CQ690">
        <f t="shared" si="419"/>
        <v>15.5</v>
      </c>
      <c r="CR690">
        <f>(((((ET690*2))*BB690-((EU690*2))*BS690)+AE690*BS690)*AV690)</f>
        <v>0</v>
      </c>
      <c r="CS690">
        <f t="shared" si="420"/>
        <v>0</v>
      </c>
      <c r="CT690">
        <f t="shared" si="421"/>
        <v>265.44</v>
      </c>
      <c r="CU690">
        <f t="shared" si="422"/>
        <v>0</v>
      </c>
      <c r="CV690">
        <f t="shared" si="423"/>
        <v>0.4</v>
      </c>
      <c r="CW690">
        <f t="shared" si="424"/>
        <v>0</v>
      </c>
      <c r="CX690">
        <f t="shared" si="425"/>
        <v>0</v>
      </c>
      <c r="CY690">
        <f t="shared" si="426"/>
        <v>2229.6959999999999</v>
      </c>
      <c r="CZ690">
        <f t="shared" si="427"/>
        <v>318.52800000000002</v>
      </c>
      <c r="DC690" t="s">
        <v>3</v>
      </c>
      <c r="DD690" t="s">
        <v>56</v>
      </c>
      <c r="DE690" t="s">
        <v>56</v>
      </c>
      <c r="DF690" t="s">
        <v>56</v>
      </c>
      <c r="DG690" t="s">
        <v>56</v>
      </c>
      <c r="DH690" t="s">
        <v>3</v>
      </c>
      <c r="DI690" t="s">
        <v>56</v>
      </c>
      <c r="DJ690" t="s">
        <v>56</v>
      </c>
      <c r="DK690" t="s">
        <v>3</v>
      </c>
      <c r="DL690" t="s">
        <v>3</v>
      </c>
      <c r="DM690" t="s">
        <v>3</v>
      </c>
      <c r="DN690">
        <v>0</v>
      </c>
      <c r="DO690">
        <v>0</v>
      </c>
      <c r="DP690">
        <v>1</v>
      </c>
      <c r="DQ690">
        <v>1</v>
      </c>
      <c r="DU690">
        <v>16987630</v>
      </c>
      <c r="DV690" t="s">
        <v>35</v>
      </c>
      <c r="DW690" t="s">
        <v>35</v>
      </c>
      <c r="DX690">
        <v>1</v>
      </c>
      <c r="DZ690" t="s">
        <v>3</v>
      </c>
      <c r="EA690" t="s">
        <v>3</v>
      </c>
      <c r="EB690" t="s">
        <v>3</v>
      </c>
      <c r="EC690" t="s">
        <v>3</v>
      </c>
      <c r="EE690">
        <v>1441815344</v>
      </c>
      <c r="EF690">
        <v>1</v>
      </c>
      <c r="EG690" t="s">
        <v>20</v>
      </c>
      <c r="EH690">
        <v>0</v>
      </c>
      <c r="EI690" t="s">
        <v>3</v>
      </c>
      <c r="EJ690">
        <v>4</v>
      </c>
      <c r="EK690">
        <v>0</v>
      </c>
      <c r="EL690" t="s">
        <v>21</v>
      </c>
      <c r="EM690" t="s">
        <v>22</v>
      </c>
      <c r="EO690" t="s">
        <v>3</v>
      </c>
      <c r="EQ690">
        <v>1024</v>
      </c>
      <c r="ER690">
        <v>140.47</v>
      </c>
      <c r="ES690">
        <v>7.75</v>
      </c>
      <c r="ET690">
        <v>0</v>
      </c>
      <c r="EU690">
        <v>0</v>
      </c>
      <c r="EV690">
        <v>132.72</v>
      </c>
      <c r="EW690">
        <v>0.2</v>
      </c>
      <c r="EX690">
        <v>0</v>
      </c>
      <c r="EY690">
        <v>0</v>
      </c>
      <c r="FQ690">
        <v>0</v>
      </c>
      <c r="FR690">
        <f t="shared" si="428"/>
        <v>0</v>
      </c>
      <c r="FS690">
        <v>0</v>
      </c>
      <c r="FX690">
        <v>70</v>
      </c>
      <c r="FY690">
        <v>10</v>
      </c>
      <c r="GA690" t="s">
        <v>3</v>
      </c>
      <c r="GD690">
        <v>0</v>
      </c>
      <c r="GF690">
        <v>1040557616</v>
      </c>
      <c r="GG690">
        <v>2</v>
      </c>
      <c r="GH690">
        <v>1</v>
      </c>
      <c r="GI690">
        <v>-2</v>
      </c>
      <c r="GJ690">
        <v>0</v>
      </c>
      <c r="GK690">
        <f>ROUND(R690*(R12)/100,2)</f>
        <v>0</v>
      </c>
      <c r="GL690">
        <f t="shared" si="429"/>
        <v>0</v>
      </c>
      <c r="GM690">
        <f t="shared" si="430"/>
        <v>5919.51</v>
      </c>
      <c r="GN690">
        <f t="shared" si="431"/>
        <v>0</v>
      </c>
      <c r="GO690">
        <f t="shared" si="432"/>
        <v>0</v>
      </c>
      <c r="GP690">
        <f t="shared" si="433"/>
        <v>5919.51</v>
      </c>
      <c r="GR690">
        <v>0</v>
      </c>
      <c r="GS690">
        <v>3</v>
      </c>
      <c r="GT690">
        <v>0</v>
      </c>
      <c r="GU690" t="s">
        <v>3</v>
      </c>
      <c r="GV690">
        <f t="shared" si="434"/>
        <v>0</v>
      </c>
      <c r="GW690">
        <v>1</v>
      </c>
      <c r="GX690">
        <f t="shared" si="435"/>
        <v>0</v>
      </c>
      <c r="HA690">
        <v>0</v>
      </c>
      <c r="HB690">
        <v>0</v>
      </c>
      <c r="HC690">
        <f t="shared" si="436"/>
        <v>0</v>
      </c>
      <c r="HE690" t="s">
        <v>3</v>
      </c>
      <c r="HF690" t="s">
        <v>3</v>
      </c>
      <c r="HM690" t="s">
        <v>3</v>
      </c>
      <c r="HN690" t="s">
        <v>3</v>
      </c>
      <c r="HO690" t="s">
        <v>3</v>
      </c>
      <c r="HP690" t="s">
        <v>3</v>
      </c>
      <c r="HQ690" t="s">
        <v>3</v>
      </c>
      <c r="IK690">
        <v>0</v>
      </c>
    </row>
    <row r="691" spans="1:245" x14ac:dyDescent="0.2">
      <c r="A691">
        <v>17</v>
      </c>
      <c r="B691">
        <v>1</v>
      </c>
      <c r="D691">
        <f>ROW(EtalonRes!A281)</f>
        <v>281</v>
      </c>
      <c r="E691" t="s">
        <v>426</v>
      </c>
      <c r="F691" t="s">
        <v>254</v>
      </c>
      <c r="G691" t="s">
        <v>255</v>
      </c>
      <c r="H691" t="s">
        <v>132</v>
      </c>
      <c r="I691">
        <f>ROUND((340+80+80+50+24+24)*0.1/100,9)</f>
        <v>0.59799999999999998</v>
      </c>
      <c r="J691">
        <v>0</v>
      </c>
      <c r="K691">
        <f>ROUND((340+80+80+50+24+24)*0.1/100,9)</f>
        <v>0.59799999999999998</v>
      </c>
      <c r="O691">
        <f t="shared" si="404"/>
        <v>297.06</v>
      </c>
      <c r="P691">
        <f t="shared" si="405"/>
        <v>0</v>
      </c>
      <c r="Q691">
        <f t="shared" si="406"/>
        <v>0</v>
      </c>
      <c r="R691">
        <f t="shared" si="407"/>
        <v>0</v>
      </c>
      <c r="S691">
        <f t="shared" si="408"/>
        <v>297.06</v>
      </c>
      <c r="T691">
        <f t="shared" si="409"/>
        <v>0</v>
      </c>
      <c r="U691">
        <f t="shared" si="410"/>
        <v>0.41859999999999997</v>
      </c>
      <c r="V691">
        <f t="shared" si="411"/>
        <v>0</v>
      </c>
      <c r="W691">
        <f t="shared" si="412"/>
        <v>0</v>
      </c>
      <c r="X691">
        <f t="shared" si="413"/>
        <v>207.94</v>
      </c>
      <c r="Y691">
        <f t="shared" si="414"/>
        <v>29.71</v>
      </c>
      <c r="AA691">
        <v>1472364219</v>
      </c>
      <c r="AB691">
        <f t="shared" si="415"/>
        <v>496.76</v>
      </c>
      <c r="AC691">
        <f>ROUND((ES691),6)</f>
        <v>0</v>
      </c>
      <c r="AD691">
        <f>ROUND((((ET691)-(EU691))+AE691),6)</f>
        <v>0</v>
      </c>
      <c r="AE691">
        <f>ROUND((EU691),6)</f>
        <v>0</v>
      </c>
      <c r="AF691">
        <f>ROUND((EV691),6)</f>
        <v>496.76</v>
      </c>
      <c r="AG691">
        <f t="shared" si="416"/>
        <v>0</v>
      </c>
      <c r="AH691">
        <f>(EW691)</f>
        <v>0.7</v>
      </c>
      <c r="AI691">
        <f>(EX691)</f>
        <v>0</v>
      </c>
      <c r="AJ691">
        <f t="shared" si="417"/>
        <v>0</v>
      </c>
      <c r="AK691">
        <v>496.76</v>
      </c>
      <c r="AL691">
        <v>0</v>
      </c>
      <c r="AM691">
        <v>0</v>
      </c>
      <c r="AN691">
        <v>0</v>
      </c>
      <c r="AO691">
        <v>496.76</v>
      </c>
      <c r="AP691">
        <v>0</v>
      </c>
      <c r="AQ691">
        <v>0.7</v>
      </c>
      <c r="AR691">
        <v>0</v>
      </c>
      <c r="AS691">
        <v>0</v>
      </c>
      <c r="AT691">
        <v>70</v>
      </c>
      <c r="AU691">
        <v>10</v>
      </c>
      <c r="AV691">
        <v>1</v>
      </c>
      <c r="AW691">
        <v>1</v>
      </c>
      <c r="AZ691">
        <v>1</v>
      </c>
      <c r="BA691">
        <v>1</v>
      </c>
      <c r="BB691">
        <v>1</v>
      </c>
      <c r="BC691">
        <v>1</v>
      </c>
      <c r="BD691" t="s">
        <v>3</v>
      </c>
      <c r="BE691" t="s">
        <v>3</v>
      </c>
      <c r="BF691" t="s">
        <v>3</v>
      </c>
      <c r="BG691" t="s">
        <v>3</v>
      </c>
      <c r="BH691">
        <v>0</v>
      </c>
      <c r="BI691">
        <v>4</v>
      </c>
      <c r="BJ691" t="s">
        <v>256</v>
      </c>
      <c r="BM691">
        <v>0</v>
      </c>
      <c r="BN691">
        <v>0</v>
      </c>
      <c r="BO691" t="s">
        <v>3</v>
      </c>
      <c r="BP691">
        <v>0</v>
      </c>
      <c r="BQ691">
        <v>1</v>
      </c>
      <c r="BR691">
        <v>0</v>
      </c>
      <c r="BS691">
        <v>1</v>
      </c>
      <c r="BT691">
        <v>1</v>
      </c>
      <c r="BU691">
        <v>1</v>
      </c>
      <c r="BV691">
        <v>1</v>
      </c>
      <c r="BW691">
        <v>1</v>
      </c>
      <c r="BX691">
        <v>1</v>
      </c>
      <c r="BY691" t="s">
        <v>3</v>
      </c>
      <c r="BZ691">
        <v>70</v>
      </c>
      <c r="CA691">
        <v>10</v>
      </c>
      <c r="CB691" t="s">
        <v>3</v>
      </c>
      <c r="CE691">
        <v>0</v>
      </c>
      <c r="CF691">
        <v>0</v>
      </c>
      <c r="CG691">
        <v>0</v>
      </c>
      <c r="CM691">
        <v>0</v>
      </c>
      <c r="CN691" t="s">
        <v>3</v>
      </c>
      <c r="CO691">
        <v>0</v>
      </c>
      <c r="CP691">
        <f t="shared" si="418"/>
        <v>297.06</v>
      </c>
      <c r="CQ691">
        <f t="shared" si="419"/>
        <v>0</v>
      </c>
      <c r="CR691">
        <f>((((ET691)*BB691-(EU691)*BS691)+AE691*BS691)*AV691)</f>
        <v>0</v>
      </c>
      <c r="CS691">
        <f t="shared" si="420"/>
        <v>0</v>
      </c>
      <c r="CT691">
        <f t="shared" si="421"/>
        <v>496.76</v>
      </c>
      <c r="CU691">
        <f t="shared" si="422"/>
        <v>0</v>
      </c>
      <c r="CV691">
        <f t="shared" si="423"/>
        <v>0.7</v>
      </c>
      <c r="CW691">
        <f t="shared" si="424"/>
        <v>0</v>
      </c>
      <c r="CX691">
        <f t="shared" si="425"/>
        <v>0</v>
      </c>
      <c r="CY691">
        <f t="shared" si="426"/>
        <v>207.94200000000001</v>
      </c>
      <c r="CZ691">
        <f t="shared" si="427"/>
        <v>29.706</v>
      </c>
      <c r="DC691" t="s">
        <v>3</v>
      </c>
      <c r="DD691" t="s">
        <v>3</v>
      </c>
      <c r="DE691" t="s">
        <v>3</v>
      </c>
      <c r="DF691" t="s">
        <v>3</v>
      </c>
      <c r="DG691" t="s">
        <v>3</v>
      </c>
      <c r="DH691" t="s">
        <v>3</v>
      </c>
      <c r="DI691" t="s">
        <v>3</v>
      </c>
      <c r="DJ691" t="s">
        <v>3</v>
      </c>
      <c r="DK691" t="s">
        <v>3</v>
      </c>
      <c r="DL691" t="s">
        <v>3</v>
      </c>
      <c r="DM691" t="s">
        <v>3</v>
      </c>
      <c r="DN691">
        <v>0</v>
      </c>
      <c r="DO691">
        <v>0</v>
      </c>
      <c r="DP691">
        <v>1</v>
      </c>
      <c r="DQ691">
        <v>1</v>
      </c>
      <c r="DU691">
        <v>1003</v>
      </c>
      <c r="DV691" t="s">
        <v>132</v>
      </c>
      <c r="DW691" t="s">
        <v>132</v>
      </c>
      <c r="DX691">
        <v>100</v>
      </c>
      <c r="DZ691" t="s">
        <v>3</v>
      </c>
      <c r="EA691" t="s">
        <v>3</v>
      </c>
      <c r="EB691" t="s">
        <v>3</v>
      </c>
      <c r="EC691" t="s">
        <v>3</v>
      </c>
      <c r="EE691">
        <v>1441815344</v>
      </c>
      <c r="EF691">
        <v>1</v>
      </c>
      <c r="EG691" t="s">
        <v>20</v>
      </c>
      <c r="EH691">
        <v>0</v>
      </c>
      <c r="EI691" t="s">
        <v>3</v>
      </c>
      <c r="EJ691">
        <v>4</v>
      </c>
      <c r="EK691">
        <v>0</v>
      </c>
      <c r="EL691" t="s">
        <v>21</v>
      </c>
      <c r="EM691" t="s">
        <v>22</v>
      </c>
      <c r="EO691" t="s">
        <v>3</v>
      </c>
      <c r="EQ691">
        <v>0</v>
      </c>
      <c r="ER691">
        <v>496.76</v>
      </c>
      <c r="ES691">
        <v>0</v>
      </c>
      <c r="ET691">
        <v>0</v>
      </c>
      <c r="EU691">
        <v>0</v>
      </c>
      <c r="EV691">
        <v>496.76</v>
      </c>
      <c r="EW691">
        <v>0.7</v>
      </c>
      <c r="EX691">
        <v>0</v>
      </c>
      <c r="EY691">
        <v>0</v>
      </c>
      <c r="FQ691">
        <v>0</v>
      </c>
      <c r="FR691">
        <f t="shared" si="428"/>
        <v>0</v>
      </c>
      <c r="FS691">
        <v>0</v>
      </c>
      <c r="FX691">
        <v>70</v>
      </c>
      <c r="FY691">
        <v>10</v>
      </c>
      <c r="GA691" t="s">
        <v>3</v>
      </c>
      <c r="GD691">
        <v>0</v>
      </c>
      <c r="GF691">
        <v>-1307125436</v>
      </c>
      <c r="GG691">
        <v>2</v>
      </c>
      <c r="GH691">
        <v>1</v>
      </c>
      <c r="GI691">
        <v>-2</v>
      </c>
      <c r="GJ691">
        <v>0</v>
      </c>
      <c r="GK691">
        <f>ROUND(R691*(R12)/100,2)</f>
        <v>0</v>
      </c>
      <c r="GL691">
        <f t="shared" si="429"/>
        <v>0</v>
      </c>
      <c r="GM691">
        <f t="shared" si="430"/>
        <v>534.71</v>
      </c>
      <c r="GN691">
        <f t="shared" si="431"/>
        <v>0</v>
      </c>
      <c r="GO691">
        <f t="shared" si="432"/>
        <v>0</v>
      </c>
      <c r="GP691">
        <f t="shared" si="433"/>
        <v>534.71</v>
      </c>
      <c r="GR691">
        <v>0</v>
      </c>
      <c r="GS691">
        <v>3</v>
      </c>
      <c r="GT691">
        <v>0</v>
      </c>
      <c r="GU691" t="s">
        <v>3</v>
      </c>
      <c r="GV691">
        <f t="shared" si="434"/>
        <v>0</v>
      </c>
      <c r="GW691">
        <v>1</v>
      </c>
      <c r="GX691">
        <f t="shared" si="435"/>
        <v>0</v>
      </c>
      <c r="HA691">
        <v>0</v>
      </c>
      <c r="HB691">
        <v>0</v>
      </c>
      <c r="HC691">
        <f t="shared" si="436"/>
        <v>0</v>
      </c>
      <c r="HE691" t="s">
        <v>3</v>
      </c>
      <c r="HF691" t="s">
        <v>3</v>
      </c>
      <c r="HM691" t="s">
        <v>3</v>
      </c>
      <c r="HN691" t="s">
        <v>3</v>
      </c>
      <c r="HO691" t="s">
        <v>3</v>
      </c>
      <c r="HP691" t="s">
        <v>3</v>
      </c>
      <c r="HQ691" t="s">
        <v>3</v>
      </c>
      <c r="IK691">
        <v>0</v>
      </c>
    </row>
    <row r="693" spans="1:245" x14ac:dyDescent="0.2">
      <c r="A693" s="2">
        <v>51</v>
      </c>
      <c r="B693" s="2">
        <f>B678</f>
        <v>1</v>
      </c>
      <c r="C693" s="2">
        <f>A678</f>
        <v>5</v>
      </c>
      <c r="D693" s="2">
        <f>ROW(A678)</f>
        <v>678</v>
      </c>
      <c r="E693" s="2"/>
      <c r="F693" s="2" t="str">
        <f>IF(F678&lt;&gt;"",F678,"")</f>
        <v>Новый подраздел</v>
      </c>
      <c r="G693" s="2" t="str">
        <f>IF(G678&lt;&gt;"",G678,"")</f>
        <v>Система контроля и управления доступом</v>
      </c>
      <c r="H693" s="2">
        <v>0</v>
      </c>
      <c r="I693" s="2"/>
      <c r="J693" s="2"/>
      <c r="K693" s="2"/>
      <c r="L693" s="2"/>
      <c r="M693" s="2"/>
      <c r="N693" s="2"/>
      <c r="O693" s="2">
        <f t="shared" ref="O693:T693" si="439">ROUND(AB693,2)</f>
        <v>53279.94</v>
      </c>
      <c r="P693" s="2">
        <f t="shared" si="439"/>
        <v>274</v>
      </c>
      <c r="Q693" s="2">
        <f t="shared" si="439"/>
        <v>4.4000000000000004</v>
      </c>
      <c r="R693" s="2">
        <f t="shared" si="439"/>
        <v>0.04</v>
      </c>
      <c r="S693" s="2">
        <f t="shared" si="439"/>
        <v>53001.54</v>
      </c>
      <c r="T693" s="2">
        <f t="shared" si="439"/>
        <v>0</v>
      </c>
      <c r="U693" s="2">
        <f>AH693</f>
        <v>76.098600000000005</v>
      </c>
      <c r="V693" s="2">
        <f>AI693</f>
        <v>0</v>
      </c>
      <c r="W693" s="2">
        <f>ROUND(AJ693,2)</f>
        <v>0</v>
      </c>
      <c r="X693" s="2">
        <f>ROUND(AK693,2)</f>
        <v>37101.08</v>
      </c>
      <c r="Y693" s="2">
        <f>ROUND(AL693,2)</f>
        <v>5300.16</v>
      </c>
      <c r="Z693" s="2"/>
      <c r="AA693" s="2"/>
      <c r="AB693" s="2">
        <f>ROUND(SUMIF(AA682:AA691,"=1472364219",O682:O691),2)</f>
        <v>53279.94</v>
      </c>
      <c r="AC693" s="2">
        <f>ROUND(SUMIF(AA682:AA691,"=1472364219",P682:P691),2)</f>
        <v>274</v>
      </c>
      <c r="AD693" s="2">
        <f>ROUND(SUMIF(AA682:AA691,"=1472364219",Q682:Q691),2)</f>
        <v>4.4000000000000004</v>
      </c>
      <c r="AE693" s="2">
        <f>ROUND(SUMIF(AA682:AA691,"=1472364219",R682:R691),2)</f>
        <v>0.04</v>
      </c>
      <c r="AF693" s="2">
        <f>ROUND(SUMIF(AA682:AA691,"=1472364219",S682:S691),2)</f>
        <v>53001.54</v>
      </c>
      <c r="AG693" s="2">
        <f>ROUND(SUMIF(AA682:AA691,"=1472364219",T682:T691),2)</f>
        <v>0</v>
      </c>
      <c r="AH693" s="2">
        <f>SUMIF(AA682:AA691,"=1472364219",U682:U691)</f>
        <v>76.098600000000005</v>
      </c>
      <c r="AI693" s="2">
        <f>SUMIF(AA682:AA691,"=1472364219",V682:V691)</f>
        <v>0</v>
      </c>
      <c r="AJ693" s="2">
        <f>ROUND(SUMIF(AA682:AA691,"=1472364219",W682:W691),2)</f>
        <v>0</v>
      </c>
      <c r="AK693" s="2">
        <f>ROUND(SUMIF(AA682:AA691,"=1472364219",X682:X691),2)</f>
        <v>37101.08</v>
      </c>
      <c r="AL693" s="2">
        <f>ROUND(SUMIF(AA682:AA691,"=1472364219",Y682:Y691),2)</f>
        <v>5300.16</v>
      </c>
      <c r="AM693" s="2"/>
      <c r="AN693" s="2"/>
      <c r="AO693" s="2">
        <f t="shared" ref="AO693:BD693" si="440">ROUND(BX693,2)</f>
        <v>0</v>
      </c>
      <c r="AP693" s="2">
        <f t="shared" si="440"/>
        <v>0</v>
      </c>
      <c r="AQ693" s="2">
        <f t="shared" si="440"/>
        <v>0</v>
      </c>
      <c r="AR693" s="2">
        <f t="shared" si="440"/>
        <v>95681.22</v>
      </c>
      <c r="AS693" s="2">
        <f t="shared" si="440"/>
        <v>0</v>
      </c>
      <c r="AT693" s="2">
        <f t="shared" si="440"/>
        <v>0</v>
      </c>
      <c r="AU693" s="2">
        <f t="shared" si="440"/>
        <v>95681.22</v>
      </c>
      <c r="AV693" s="2">
        <f t="shared" si="440"/>
        <v>274</v>
      </c>
      <c r="AW693" s="2">
        <f t="shared" si="440"/>
        <v>274</v>
      </c>
      <c r="AX693" s="2">
        <f t="shared" si="440"/>
        <v>0</v>
      </c>
      <c r="AY693" s="2">
        <f t="shared" si="440"/>
        <v>274</v>
      </c>
      <c r="AZ693" s="2">
        <f t="shared" si="440"/>
        <v>0</v>
      </c>
      <c r="BA693" s="2">
        <f t="shared" si="440"/>
        <v>0</v>
      </c>
      <c r="BB693" s="2">
        <f t="shared" si="440"/>
        <v>0</v>
      </c>
      <c r="BC693" s="2">
        <f t="shared" si="440"/>
        <v>0</v>
      </c>
      <c r="BD693" s="2">
        <f t="shared" si="440"/>
        <v>0</v>
      </c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>
        <f>ROUND(SUMIF(AA682:AA691,"=1472364219",FQ682:FQ691),2)</f>
        <v>0</v>
      </c>
      <c r="BY693" s="2">
        <f>ROUND(SUMIF(AA682:AA691,"=1472364219",FR682:FR691),2)</f>
        <v>0</v>
      </c>
      <c r="BZ693" s="2">
        <f>ROUND(SUMIF(AA682:AA691,"=1472364219",GL682:GL691),2)</f>
        <v>0</v>
      </c>
      <c r="CA693" s="2">
        <f>ROUND(SUMIF(AA682:AA691,"=1472364219",GM682:GM691),2)</f>
        <v>95681.22</v>
      </c>
      <c r="CB693" s="2">
        <f>ROUND(SUMIF(AA682:AA691,"=1472364219",GN682:GN691),2)</f>
        <v>0</v>
      </c>
      <c r="CC693" s="2">
        <f>ROUND(SUMIF(AA682:AA691,"=1472364219",GO682:GO691),2)</f>
        <v>0</v>
      </c>
      <c r="CD693" s="2">
        <f>ROUND(SUMIF(AA682:AA691,"=1472364219",GP682:GP691),2)</f>
        <v>95681.22</v>
      </c>
      <c r="CE693" s="2">
        <f>AC693-BX693</f>
        <v>274</v>
      </c>
      <c r="CF693" s="2">
        <f>AC693-BY693</f>
        <v>274</v>
      </c>
      <c r="CG693" s="2">
        <f>BX693-BZ693</f>
        <v>0</v>
      </c>
      <c r="CH693" s="2">
        <f>AC693-BX693-BY693+BZ693</f>
        <v>274</v>
      </c>
      <c r="CI693" s="2">
        <f>BY693-BZ693</f>
        <v>0</v>
      </c>
      <c r="CJ693" s="2">
        <f>ROUND(SUMIF(AA682:AA691,"=1472364219",GX682:GX691),2)</f>
        <v>0</v>
      </c>
      <c r="CK693" s="2">
        <f>ROUND(SUMIF(AA682:AA691,"=1472364219",GY682:GY691),2)</f>
        <v>0</v>
      </c>
      <c r="CL693" s="2">
        <f>ROUND(SUMIF(AA682:AA691,"=1472364219",GZ682:GZ691),2)</f>
        <v>0</v>
      </c>
      <c r="CM693" s="2">
        <f>ROUND(SUMIF(AA682:AA691,"=1472364219",HD682:HD691),2)</f>
        <v>0</v>
      </c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Y693" s="2"/>
      <c r="CZ693" s="2"/>
      <c r="DA693" s="2"/>
      <c r="DB693" s="2"/>
      <c r="DC693" s="2"/>
      <c r="DD693" s="2"/>
      <c r="DE693" s="2"/>
      <c r="DF693" s="2"/>
      <c r="DG693" s="3"/>
      <c r="DH693" s="3"/>
      <c r="DI693" s="3"/>
      <c r="DJ693" s="3"/>
      <c r="DK693" s="3"/>
      <c r="DL693" s="3"/>
      <c r="DM693" s="3"/>
      <c r="DN693" s="3"/>
      <c r="DO693" s="3"/>
      <c r="DP693" s="3"/>
      <c r="DQ693" s="3"/>
      <c r="DR693" s="3"/>
      <c r="DS693" s="3"/>
      <c r="DT693" s="3"/>
      <c r="DU693" s="3"/>
      <c r="DV693" s="3"/>
      <c r="DW693" s="3"/>
      <c r="DX693" s="3"/>
      <c r="DY693" s="3"/>
      <c r="DZ693" s="3"/>
      <c r="EA693" s="3"/>
      <c r="EB693" s="3"/>
      <c r="EC693" s="3"/>
      <c r="ED693" s="3"/>
      <c r="EE693" s="3"/>
      <c r="EF693" s="3"/>
      <c r="EG693" s="3"/>
      <c r="EH693" s="3"/>
      <c r="EI693" s="3"/>
      <c r="EJ693" s="3"/>
      <c r="EK693" s="3"/>
      <c r="EL693" s="3"/>
      <c r="EM693" s="3"/>
      <c r="EN693" s="3"/>
      <c r="EO693" s="3"/>
      <c r="EP693" s="3"/>
      <c r="EQ693" s="3"/>
      <c r="ER693" s="3"/>
      <c r="ES693" s="3"/>
      <c r="ET693" s="3"/>
      <c r="EU693" s="3"/>
      <c r="EV693" s="3"/>
      <c r="EW693" s="3"/>
      <c r="EX693" s="3"/>
      <c r="EY693" s="3"/>
      <c r="EZ693" s="3"/>
      <c r="FA693" s="3"/>
      <c r="FB693" s="3"/>
      <c r="FC693" s="3"/>
      <c r="FD693" s="3"/>
      <c r="FE693" s="3"/>
      <c r="FF693" s="3"/>
      <c r="FG693" s="3"/>
      <c r="FH693" s="3"/>
      <c r="FI693" s="3"/>
      <c r="FJ693" s="3"/>
      <c r="FK693" s="3"/>
      <c r="FL693" s="3"/>
      <c r="FM693" s="3"/>
      <c r="FN693" s="3"/>
      <c r="FO693" s="3"/>
      <c r="FP693" s="3"/>
      <c r="FQ693" s="3"/>
      <c r="FR693" s="3"/>
      <c r="FS693" s="3"/>
      <c r="FT693" s="3"/>
      <c r="FU693" s="3"/>
      <c r="FV693" s="3"/>
      <c r="FW693" s="3"/>
      <c r="FX693" s="3"/>
      <c r="FY693" s="3"/>
      <c r="FZ693" s="3"/>
      <c r="GA693" s="3"/>
      <c r="GB693" s="3"/>
      <c r="GC693" s="3"/>
      <c r="GD693" s="3"/>
      <c r="GE693" s="3"/>
      <c r="GF693" s="3"/>
      <c r="GG693" s="3"/>
      <c r="GH693" s="3"/>
      <c r="GI693" s="3"/>
      <c r="GJ693" s="3"/>
      <c r="GK693" s="3"/>
      <c r="GL693" s="3"/>
      <c r="GM693" s="3"/>
      <c r="GN693" s="3"/>
      <c r="GO693" s="3"/>
      <c r="GP693" s="3"/>
      <c r="GQ693" s="3"/>
      <c r="GR693" s="3"/>
      <c r="GS693" s="3"/>
      <c r="GT693" s="3"/>
      <c r="GU693" s="3"/>
      <c r="GV693" s="3"/>
      <c r="GW693" s="3"/>
      <c r="GX693" s="3">
        <v>0</v>
      </c>
    </row>
    <row r="695" spans="1:245" x14ac:dyDescent="0.2">
      <c r="A695" s="4">
        <v>50</v>
      </c>
      <c r="B695" s="4">
        <v>0</v>
      </c>
      <c r="C695" s="4">
        <v>0</v>
      </c>
      <c r="D695" s="4">
        <v>1</v>
      </c>
      <c r="E695" s="4">
        <v>201</v>
      </c>
      <c r="F695" s="4">
        <f>ROUND(Source!O693,O695)</f>
        <v>53279.94</v>
      </c>
      <c r="G695" s="4" t="s">
        <v>69</v>
      </c>
      <c r="H695" s="4" t="s">
        <v>70</v>
      </c>
      <c r="I695" s="4"/>
      <c r="J695" s="4"/>
      <c r="K695" s="4">
        <v>201</v>
      </c>
      <c r="L695" s="4">
        <v>1</v>
      </c>
      <c r="M695" s="4">
        <v>3</v>
      </c>
      <c r="N695" s="4" t="s">
        <v>3</v>
      </c>
      <c r="O695" s="4">
        <v>2</v>
      </c>
      <c r="P695" s="4"/>
      <c r="Q695" s="4"/>
      <c r="R695" s="4"/>
      <c r="S695" s="4"/>
      <c r="T695" s="4"/>
      <c r="U695" s="4"/>
      <c r="V695" s="4"/>
      <c r="W695" s="4">
        <v>53279.94</v>
      </c>
      <c r="X695" s="4">
        <v>1</v>
      </c>
      <c r="Y695" s="4">
        <v>53279.94</v>
      </c>
      <c r="Z695" s="4"/>
      <c r="AA695" s="4"/>
      <c r="AB695" s="4"/>
    </row>
    <row r="696" spans="1:245" x14ac:dyDescent="0.2">
      <c r="A696" s="4">
        <v>50</v>
      </c>
      <c r="B696" s="4">
        <v>0</v>
      </c>
      <c r="C696" s="4">
        <v>0</v>
      </c>
      <c r="D696" s="4">
        <v>1</v>
      </c>
      <c r="E696" s="4">
        <v>202</v>
      </c>
      <c r="F696" s="4">
        <f>ROUND(Source!P693,O696)</f>
        <v>274</v>
      </c>
      <c r="G696" s="4" t="s">
        <v>71</v>
      </c>
      <c r="H696" s="4" t="s">
        <v>72</v>
      </c>
      <c r="I696" s="4"/>
      <c r="J696" s="4"/>
      <c r="K696" s="4">
        <v>202</v>
      </c>
      <c r="L696" s="4">
        <v>2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274</v>
      </c>
      <c r="X696" s="4">
        <v>1</v>
      </c>
      <c r="Y696" s="4">
        <v>274</v>
      </c>
      <c r="Z696" s="4"/>
      <c r="AA696" s="4"/>
      <c r="AB696" s="4"/>
    </row>
    <row r="697" spans="1:245" x14ac:dyDescent="0.2">
      <c r="A697" s="4">
        <v>50</v>
      </c>
      <c r="B697" s="4">
        <v>0</v>
      </c>
      <c r="C697" s="4">
        <v>0</v>
      </c>
      <c r="D697" s="4">
        <v>1</v>
      </c>
      <c r="E697" s="4">
        <v>222</v>
      </c>
      <c r="F697" s="4">
        <f>ROUND(Source!AO693,O697)</f>
        <v>0</v>
      </c>
      <c r="G697" s="4" t="s">
        <v>73</v>
      </c>
      <c r="H697" s="4" t="s">
        <v>74</v>
      </c>
      <c r="I697" s="4"/>
      <c r="J697" s="4"/>
      <c r="K697" s="4">
        <v>222</v>
      </c>
      <c r="L697" s="4">
        <v>3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0</v>
      </c>
      <c r="X697" s="4">
        <v>1</v>
      </c>
      <c r="Y697" s="4">
        <v>0</v>
      </c>
      <c r="Z697" s="4"/>
      <c r="AA697" s="4"/>
      <c r="AB697" s="4"/>
    </row>
    <row r="698" spans="1:245" x14ac:dyDescent="0.2">
      <c r="A698" s="4">
        <v>50</v>
      </c>
      <c r="B698" s="4">
        <v>0</v>
      </c>
      <c r="C698" s="4">
        <v>0</v>
      </c>
      <c r="D698" s="4">
        <v>1</v>
      </c>
      <c r="E698" s="4">
        <v>225</v>
      </c>
      <c r="F698" s="4">
        <f>ROUND(Source!AV693,O698)</f>
        <v>274</v>
      </c>
      <c r="G698" s="4" t="s">
        <v>75</v>
      </c>
      <c r="H698" s="4" t="s">
        <v>76</v>
      </c>
      <c r="I698" s="4"/>
      <c r="J698" s="4"/>
      <c r="K698" s="4">
        <v>225</v>
      </c>
      <c r="L698" s="4">
        <v>4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274</v>
      </c>
      <c r="X698" s="4">
        <v>1</v>
      </c>
      <c r="Y698" s="4">
        <v>274</v>
      </c>
      <c r="Z698" s="4"/>
      <c r="AA698" s="4"/>
      <c r="AB698" s="4"/>
    </row>
    <row r="699" spans="1:245" x14ac:dyDescent="0.2">
      <c r="A699" s="4">
        <v>50</v>
      </c>
      <c r="B699" s="4">
        <v>0</v>
      </c>
      <c r="C699" s="4">
        <v>0</v>
      </c>
      <c r="D699" s="4">
        <v>1</v>
      </c>
      <c r="E699" s="4">
        <v>226</v>
      </c>
      <c r="F699" s="4">
        <f>ROUND(Source!AW693,O699)</f>
        <v>274</v>
      </c>
      <c r="G699" s="4" t="s">
        <v>77</v>
      </c>
      <c r="H699" s="4" t="s">
        <v>78</v>
      </c>
      <c r="I699" s="4"/>
      <c r="J699" s="4"/>
      <c r="K699" s="4">
        <v>226</v>
      </c>
      <c r="L699" s="4">
        <v>5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274</v>
      </c>
      <c r="X699" s="4">
        <v>1</v>
      </c>
      <c r="Y699" s="4">
        <v>274</v>
      </c>
      <c r="Z699" s="4"/>
      <c r="AA699" s="4"/>
      <c r="AB699" s="4"/>
    </row>
    <row r="700" spans="1:245" x14ac:dyDescent="0.2">
      <c r="A700" s="4">
        <v>50</v>
      </c>
      <c r="B700" s="4">
        <v>0</v>
      </c>
      <c r="C700" s="4">
        <v>0</v>
      </c>
      <c r="D700" s="4">
        <v>1</v>
      </c>
      <c r="E700" s="4">
        <v>227</v>
      </c>
      <c r="F700" s="4">
        <f>ROUND(Source!AX693,O700)</f>
        <v>0</v>
      </c>
      <c r="G700" s="4" t="s">
        <v>79</v>
      </c>
      <c r="H700" s="4" t="s">
        <v>80</v>
      </c>
      <c r="I700" s="4"/>
      <c r="J700" s="4"/>
      <c r="K700" s="4">
        <v>227</v>
      </c>
      <c r="L700" s="4">
        <v>6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0</v>
      </c>
      <c r="X700" s="4">
        <v>1</v>
      </c>
      <c r="Y700" s="4">
        <v>0</v>
      </c>
      <c r="Z700" s="4"/>
      <c r="AA700" s="4"/>
      <c r="AB700" s="4"/>
    </row>
    <row r="701" spans="1:245" x14ac:dyDescent="0.2">
      <c r="A701" s="4">
        <v>50</v>
      </c>
      <c r="B701" s="4">
        <v>0</v>
      </c>
      <c r="C701" s="4">
        <v>0</v>
      </c>
      <c r="D701" s="4">
        <v>1</v>
      </c>
      <c r="E701" s="4">
        <v>228</v>
      </c>
      <c r="F701" s="4">
        <f>ROUND(Source!AY693,O701)</f>
        <v>274</v>
      </c>
      <c r="G701" s="4" t="s">
        <v>81</v>
      </c>
      <c r="H701" s="4" t="s">
        <v>82</v>
      </c>
      <c r="I701" s="4"/>
      <c r="J701" s="4"/>
      <c r="K701" s="4">
        <v>228</v>
      </c>
      <c r="L701" s="4">
        <v>7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274</v>
      </c>
      <c r="X701" s="4">
        <v>1</v>
      </c>
      <c r="Y701" s="4">
        <v>274</v>
      </c>
      <c r="Z701" s="4"/>
      <c r="AA701" s="4"/>
      <c r="AB701" s="4"/>
    </row>
    <row r="702" spans="1:245" x14ac:dyDescent="0.2">
      <c r="A702" s="4">
        <v>50</v>
      </c>
      <c r="B702" s="4">
        <v>0</v>
      </c>
      <c r="C702" s="4">
        <v>0</v>
      </c>
      <c r="D702" s="4">
        <v>1</v>
      </c>
      <c r="E702" s="4">
        <v>216</v>
      </c>
      <c r="F702" s="4">
        <f>ROUND(Source!AP693,O702)</f>
        <v>0</v>
      </c>
      <c r="G702" s="4" t="s">
        <v>83</v>
      </c>
      <c r="H702" s="4" t="s">
        <v>84</v>
      </c>
      <c r="I702" s="4"/>
      <c r="J702" s="4"/>
      <c r="K702" s="4">
        <v>216</v>
      </c>
      <c r="L702" s="4">
        <v>8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0</v>
      </c>
      <c r="X702" s="4">
        <v>1</v>
      </c>
      <c r="Y702" s="4">
        <v>0</v>
      </c>
      <c r="Z702" s="4"/>
      <c r="AA702" s="4"/>
      <c r="AB702" s="4"/>
    </row>
    <row r="703" spans="1:245" x14ac:dyDescent="0.2">
      <c r="A703" s="4">
        <v>50</v>
      </c>
      <c r="B703" s="4">
        <v>0</v>
      </c>
      <c r="C703" s="4">
        <v>0</v>
      </c>
      <c r="D703" s="4">
        <v>1</v>
      </c>
      <c r="E703" s="4">
        <v>223</v>
      </c>
      <c r="F703" s="4">
        <f>ROUND(Source!AQ693,O703)</f>
        <v>0</v>
      </c>
      <c r="G703" s="4" t="s">
        <v>85</v>
      </c>
      <c r="H703" s="4" t="s">
        <v>86</v>
      </c>
      <c r="I703" s="4"/>
      <c r="J703" s="4"/>
      <c r="K703" s="4">
        <v>223</v>
      </c>
      <c r="L703" s="4">
        <v>9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0</v>
      </c>
      <c r="X703" s="4">
        <v>1</v>
      </c>
      <c r="Y703" s="4">
        <v>0</v>
      </c>
      <c r="Z703" s="4"/>
      <c r="AA703" s="4"/>
      <c r="AB703" s="4"/>
    </row>
    <row r="704" spans="1:245" x14ac:dyDescent="0.2">
      <c r="A704" s="4">
        <v>50</v>
      </c>
      <c r="B704" s="4">
        <v>0</v>
      </c>
      <c r="C704" s="4">
        <v>0</v>
      </c>
      <c r="D704" s="4">
        <v>1</v>
      </c>
      <c r="E704" s="4">
        <v>229</v>
      </c>
      <c r="F704" s="4">
        <f>ROUND(Source!AZ693,O704)</f>
        <v>0</v>
      </c>
      <c r="G704" s="4" t="s">
        <v>87</v>
      </c>
      <c r="H704" s="4" t="s">
        <v>88</v>
      </c>
      <c r="I704" s="4"/>
      <c r="J704" s="4"/>
      <c r="K704" s="4">
        <v>229</v>
      </c>
      <c r="L704" s="4">
        <v>10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0</v>
      </c>
      <c r="X704" s="4">
        <v>1</v>
      </c>
      <c r="Y704" s="4">
        <v>0</v>
      </c>
      <c r="Z704" s="4"/>
      <c r="AA704" s="4"/>
      <c r="AB704" s="4"/>
    </row>
    <row r="705" spans="1:28" x14ac:dyDescent="0.2">
      <c r="A705" s="4">
        <v>50</v>
      </c>
      <c r="B705" s="4">
        <v>0</v>
      </c>
      <c r="C705" s="4">
        <v>0</v>
      </c>
      <c r="D705" s="4">
        <v>1</v>
      </c>
      <c r="E705" s="4">
        <v>203</v>
      </c>
      <c r="F705" s="4">
        <f>ROUND(Source!Q693,O705)</f>
        <v>4.4000000000000004</v>
      </c>
      <c r="G705" s="4" t="s">
        <v>89</v>
      </c>
      <c r="H705" s="4" t="s">
        <v>90</v>
      </c>
      <c r="I705" s="4"/>
      <c r="J705" s="4"/>
      <c r="K705" s="4">
        <v>203</v>
      </c>
      <c r="L705" s="4">
        <v>11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4.4000000000000004</v>
      </c>
      <c r="X705" s="4">
        <v>1</v>
      </c>
      <c r="Y705" s="4">
        <v>4.4000000000000004</v>
      </c>
      <c r="Z705" s="4"/>
      <c r="AA705" s="4"/>
      <c r="AB705" s="4"/>
    </row>
    <row r="706" spans="1:28" x14ac:dyDescent="0.2">
      <c r="A706" s="4">
        <v>50</v>
      </c>
      <c r="B706" s="4">
        <v>0</v>
      </c>
      <c r="C706" s="4">
        <v>0</v>
      </c>
      <c r="D706" s="4">
        <v>1</v>
      </c>
      <c r="E706" s="4">
        <v>231</v>
      </c>
      <c r="F706" s="4">
        <f>ROUND(Source!BB693,O706)</f>
        <v>0</v>
      </c>
      <c r="G706" s="4" t="s">
        <v>91</v>
      </c>
      <c r="H706" s="4" t="s">
        <v>92</v>
      </c>
      <c r="I706" s="4"/>
      <c r="J706" s="4"/>
      <c r="K706" s="4">
        <v>231</v>
      </c>
      <c r="L706" s="4">
        <v>12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0</v>
      </c>
      <c r="X706" s="4">
        <v>1</v>
      </c>
      <c r="Y706" s="4">
        <v>0</v>
      </c>
      <c r="Z706" s="4"/>
      <c r="AA706" s="4"/>
      <c r="AB706" s="4"/>
    </row>
    <row r="707" spans="1:28" x14ac:dyDescent="0.2">
      <c r="A707" s="4">
        <v>50</v>
      </c>
      <c r="B707" s="4">
        <v>0</v>
      </c>
      <c r="C707" s="4">
        <v>0</v>
      </c>
      <c r="D707" s="4">
        <v>1</v>
      </c>
      <c r="E707" s="4">
        <v>204</v>
      </c>
      <c r="F707" s="4">
        <f>ROUND(Source!R693,O707)</f>
        <v>0.04</v>
      </c>
      <c r="G707" s="4" t="s">
        <v>93</v>
      </c>
      <c r="H707" s="4" t="s">
        <v>94</v>
      </c>
      <c r="I707" s="4"/>
      <c r="J707" s="4"/>
      <c r="K707" s="4">
        <v>204</v>
      </c>
      <c r="L707" s="4">
        <v>13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0.04</v>
      </c>
      <c r="X707" s="4">
        <v>1</v>
      </c>
      <c r="Y707" s="4">
        <v>0.04</v>
      </c>
      <c r="Z707" s="4"/>
      <c r="AA707" s="4"/>
      <c r="AB707" s="4"/>
    </row>
    <row r="708" spans="1:28" x14ac:dyDescent="0.2">
      <c r="A708" s="4">
        <v>50</v>
      </c>
      <c r="B708" s="4">
        <v>0</v>
      </c>
      <c r="C708" s="4">
        <v>0</v>
      </c>
      <c r="D708" s="4">
        <v>1</v>
      </c>
      <c r="E708" s="4">
        <v>205</v>
      </c>
      <c r="F708" s="4">
        <f>ROUND(Source!S693,O708)</f>
        <v>53001.54</v>
      </c>
      <c r="G708" s="4" t="s">
        <v>95</v>
      </c>
      <c r="H708" s="4" t="s">
        <v>96</v>
      </c>
      <c r="I708" s="4"/>
      <c r="J708" s="4"/>
      <c r="K708" s="4">
        <v>205</v>
      </c>
      <c r="L708" s="4">
        <v>14</v>
      </c>
      <c r="M708" s="4">
        <v>3</v>
      </c>
      <c r="N708" s="4" t="s">
        <v>3</v>
      </c>
      <c r="O708" s="4">
        <v>2</v>
      </c>
      <c r="P708" s="4"/>
      <c r="Q708" s="4"/>
      <c r="R708" s="4"/>
      <c r="S708" s="4"/>
      <c r="T708" s="4"/>
      <c r="U708" s="4"/>
      <c r="V708" s="4"/>
      <c r="W708" s="4">
        <v>53001.54</v>
      </c>
      <c r="X708" s="4">
        <v>1</v>
      </c>
      <c r="Y708" s="4">
        <v>53001.54</v>
      </c>
      <c r="Z708" s="4"/>
      <c r="AA708" s="4"/>
      <c r="AB708" s="4"/>
    </row>
    <row r="709" spans="1:28" x14ac:dyDescent="0.2">
      <c r="A709" s="4">
        <v>50</v>
      </c>
      <c r="B709" s="4">
        <v>0</v>
      </c>
      <c r="C709" s="4">
        <v>0</v>
      </c>
      <c r="D709" s="4">
        <v>1</v>
      </c>
      <c r="E709" s="4">
        <v>232</v>
      </c>
      <c r="F709" s="4">
        <f>ROUND(Source!BC693,O709)</f>
        <v>0</v>
      </c>
      <c r="G709" s="4" t="s">
        <v>97</v>
      </c>
      <c r="H709" s="4" t="s">
        <v>98</v>
      </c>
      <c r="I709" s="4"/>
      <c r="J709" s="4"/>
      <c r="K709" s="4">
        <v>232</v>
      </c>
      <c r="L709" s="4">
        <v>15</v>
      </c>
      <c r="M709" s="4">
        <v>3</v>
      </c>
      <c r="N709" s="4" t="s">
        <v>3</v>
      </c>
      <c r="O709" s="4">
        <v>2</v>
      </c>
      <c r="P709" s="4"/>
      <c r="Q709" s="4"/>
      <c r="R709" s="4"/>
      <c r="S709" s="4"/>
      <c r="T709" s="4"/>
      <c r="U709" s="4"/>
      <c r="V709" s="4"/>
      <c r="W709" s="4">
        <v>0</v>
      </c>
      <c r="X709" s="4">
        <v>1</v>
      </c>
      <c r="Y709" s="4">
        <v>0</v>
      </c>
      <c r="Z709" s="4"/>
      <c r="AA709" s="4"/>
      <c r="AB709" s="4"/>
    </row>
    <row r="710" spans="1:28" x14ac:dyDescent="0.2">
      <c r="A710" s="4">
        <v>50</v>
      </c>
      <c r="B710" s="4">
        <v>0</v>
      </c>
      <c r="C710" s="4">
        <v>0</v>
      </c>
      <c r="D710" s="4">
        <v>1</v>
      </c>
      <c r="E710" s="4">
        <v>214</v>
      </c>
      <c r="F710" s="4">
        <f>ROUND(Source!AS693,O710)</f>
        <v>0</v>
      </c>
      <c r="G710" s="4" t="s">
        <v>99</v>
      </c>
      <c r="H710" s="4" t="s">
        <v>100</v>
      </c>
      <c r="I710" s="4"/>
      <c r="J710" s="4"/>
      <c r="K710" s="4">
        <v>214</v>
      </c>
      <c r="L710" s="4">
        <v>16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8" x14ac:dyDescent="0.2">
      <c r="A711" s="4">
        <v>50</v>
      </c>
      <c r="B711" s="4">
        <v>0</v>
      </c>
      <c r="C711" s="4">
        <v>0</v>
      </c>
      <c r="D711" s="4">
        <v>1</v>
      </c>
      <c r="E711" s="4">
        <v>215</v>
      </c>
      <c r="F711" s="4">
        <f>ROUND(Source!AT693,O711)</f>
        <v>0</v>
      </c>
      <c r="G711" s="4" t="s">
        <v>101</v>
      </c>
      <c r="H711" s="4" t="s">
        <v>102</v>
      </c>
      <c r="I711" s="4"/>
      <c r="J711" s="4"/>
      <c r="K711" s="4">
        <v>215</v>
      </c>
      <c r="L711" s="4">
        <v>17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8" x14ac:dyDescent="0.2">
      <c r="A712" s="4">
        <v>50</v>
      </c>
      <c r="B712" s="4">
        <v>0</v>
      </c>
      <c r="C712" s="4">
        <v>0</v>
      </c>
      <c r="D712" s="4">
        <v>1</v>
      </c>
      <c r="E712" s="4">
        <v>217</v>
      </c>
      <c r="F712" s="4">
        <f>ROUND(Source!AU693,O712)</f>
        <v>95681.22</v>
      </c>
      <c r="G712" s="4" t="s">
        <v>103</v>
      </c>
      <c r="H712" s="4" t="s">
        <v>104</v>
      </c>
      <c r="I712" s="4"/>
      <c r="J712" s="4"/>
      <c r="K712" s="4">
        <v>217</v>
      </c>
      <c r="L712" s="4">
        <v>18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95681.22</v>
      </c>
      <c r="X712" s="4">
        <v>1</v>
      </c>
      <c r="Y712" s="4">
        <v>95681.22</v>
      </c>
      <c r="Z712" s="4"/>
      <c r="AA712" s="4"/>
      <c r="AB712" s="4"/>
    </row>
    <row r="713" spans="1:28" x14ac:dyDescent="0.2">
      <c r="A713" s="4">
        <v>50</v>
      </c>
      <c r="B713" s="4">
        <v>0</v>
      </c>
      <c r="C713" s="4">
        <v>0</v>
      </c>
      <c r="D713" s="4">
        <v>1</v>
      </c>
      <c r="E713" s="4">
        <v>230</v>
      </c>
      <c r="F713" s="4">
        <f>ROUND(Source!BA693,O713)</f>
        <v>0</v>
      </c>
      <c r="G713" s="4" t="s">
        <v>105</v>
      </c>
      <c r="H713" s="4" t="s">
        <v>106</v>
      </c>
      <c r="I713" s="4"/>
      <c r="J713" s="4"/>
      <c r="K713" s="4">
        <v>230</v>
      </c>
      <c r="L713" s="4">
        <v>19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0</v>
      </c>
      <c r="X713" s="4">
        <v>1</v>
      </c>
      <c r="Y713" s="4">
        <v>0</v>
      </c>
      <c r="Z713" s="4"/>
      <c r="AA713" s="4"/>
      <c r="AB713" s="4"/>
    </row>
    <row r="714" spans="1:28" x14ac:dyDescent="0.2">
      <c r="A714" s="4">
        <v>50</v>
      </c>
      <c r="B714" s="4">
        <v>0</v>
      </c>
      <c r="C714" s="4">
        <v>0</v>
      </c>
      <c r="D714" s="4">
        <v>1</v>
      </c>
      <c r="E714" s="4">
        <v>206</v>
      </c>
      <c r="F714" s="4">
        <f>ROUND(Source!T693,O714)</f>
        <v>0</v>
      </c>
      <c r="G714" s="4" t="s">
        <v>107</v>
      </c>
      <c r="H714" s="4" t="s">
        <v>108</v>
      </c>
      <c r="I714" s="4"/>
      <c r="J714" s="4"/>
      <c r="K714" s="4">
        <v>206</v>
      </c>
      <c r="L714" s="4">
        <v>20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0</v>
      </c>
      <c r="X714" s="4">
        <v>1</v>
      </c>
      <c r="Y714" s="4">
        <v>0</v>
      </c>
      <c r="Z714" s="4"/>
      <c r="AA714" s="4"/>
      <c r="AB714" s="4"/>
    </row>
    <row r="715" spans="1:28" x14ac:dyDescent="0.2">
      <c r="A715" s="4">
        <v>50</v>
      </c>
      <c r="B715" s="4">
        <v>0</v>
      </c>
      <c r="C715" s="4">
        <v>0</v>
      </c>
      <c r="D715" s="4">
        <v>1</v>
      </c>
      <c r="E715" s="4">
        <v>207</v>
      </c>
      <c r="F715" s="4">
        <f>Source!U693</f>
        <v>76.098600000000005</v>
      </c>
      <c r="G715" s="4" t="s">
        <v>109</v>
      </c>
      <c r="H715" s="4" t="s">
        <v>110</v>
      </c>
      <c r="I715" s="4"/>
      <c r="J715" s="4"/>
      <c r="K715" s="4">
        <v>207</v>
      </c>
      <c r="L715" s="4">
        <v>21</v>
      </c>
      <c r="M715" s="4">
        <v>3</v>
      </c>
      <c r="N715" s="4" t="s">
        <v>3</v>
      </c>
      <c r="O715" s="4">
        <v>-1</v>
      </c>
      <c r="P715" s="4"/>
      <c r="Q715" s="4"/>
      <c r="R715" s="4"/>
      <c r="S715" s="4"/>
      <c r="T715" s="4"/>
      <c r="U715" s="4"/>
      <c r="V715" s="4"/>
      <c r="W715" s="4">
        <v>76.098600000000005</v>
      </c>
      <c r="X715" s="4">
        <v>1</v>
      </c>
      <c r="Y715" s="4">
        <v>76.098600000000005</v>
      </c>
      <c r="Z715" s="4"/>
      <c r="AA715" s="4"/>
      <c r="AB715" s="4"/>
    </row>
    <row r="716" spans="1:28" x14ac:dyDescent="0.2">
      <c r="A716" s="4">
        <v>50</v>
      </c>
      <c r="B716" s="4">
        <v>0</v>
      </c>
      <c r="C716" s="4">
        <v>0</v>
      </c>
      <c r="D716" s="4">
        <v>1</v>
      </c>
      <c r="E716" s="4">
        <v>208</v>
      </c>
      <c r="F716" s="4">
        <f>Source!V693</f>
        <v>0</v>
      </c>
      <c r="G716" s="4" t="s">
        <v>111</v>
      </c>
      <c r="H716" s="4" t="s">
        <v>112</v>
      </c>
      <c r="I716" s="4"/>
      <c r="J716" s="4"/>
      <c r="K716" s="4">
        <v>208</v>
      </c>
      <c r="L716" s="4">
        <v>22</v>
      </c>
      <c r="M716" s="4">
        <v>3</v>
      </c>
      <c r="N716" s="4" t="s">
        <v>3</v>
      </c>
      <c r="O716" s="4">
        <v>-1</v>
      </c>
      <c r="P716" s="4"/>
      <c r="Q716" s="4"/>
      <c r="R716" s="4"/>
      <c r="S716" s="4"/>
      <c r="T716" s="4"/>
      <c r="U716" s="4"/>
      <c r="V716" s="4"/>
      <c r="W716" s="4">
        <v>0</v>
      </c>
      <c r="X716" s="4">
        <v>1</v>
      </c>
      <c r="Y716" s="4">
        <v>0</v>
      </c>
      <c r="Z716" s="4"/>
      <c r="AA716" s="4"/>
      <c r="AB716" s="4"/>
    </row>
    <row r="717" spans="1:28" x14ac:dyDescent="0.2">
      <c r="A717" s="4">
        <v>50</v>
      </c>
      <c r="B717" s="4">
        <v>0</v>
      </c>
      <c r="C717" s="4">
        <v>0</v>
      </c>
      <c r="D717" s="4">
        <v>1</v>
      </c>
      <c r="E717" s="4">
        <v>209</v>
      </c>
      <c r="F717" s="4">
        <f>ROUND(Source!W693,O717)</f>
        <v>0</v>
      </c>
      <c r="G717" s="4" t="s">
        <v>113</v>
      </c>
      <c r="H717" s="4" t="s">
        <v>114</v>
      </c>
      <c r="I717" s="4"/>
      <c r="J717" s="4"/>
      <c r="K717" s="4">
        <v>209</v>
      </c>
      <c r="L717" s="4">
        <v>23</v>
      </c>
      <c r="M717" s="4">
        <v>3</v>
      </c>
      <c r="N717" s="4" t="s">
        <v>3</v>
      </c>
      <c r="O717" s="4">
        <v>2</v>
      </c>
      <c r="P717" s="4"/>
      <c r="Q717" s="4"/>
      <c r="R717" s="4"/>
      <c r="S717" s="4"/>
      <c r="T717" s="4"/>
      <c r="U717" s="4"/>
      <c r="V717" s="4"/>
      <c r="W717" s="4">
        <v>0</v>
      </c>
      <c r="X717" s="4">
        <v>1</v>
      </c>
      <c r="Y717" s="4">
        <v>0</v>
      </c>
      <c r="Z717" s="4"/>
      <c r="AA717" s="4"/>
      <c r="AB717" s="4"/>
    </row>
    <row r="718" spans="1:28" x14ac:dyDescent="0.2">
      <c r="A718" s="4">
        <v>50</v>
      </c>
      <c r="B718" s="4">
        <v>0</v>
      </c>
      <c r="C718" s="4">
        <v>0</v>
      </c>
      <c r="D718" s="4">
        <v>1</v>
      </c>
      <c r="E718" s="4">
        <v>233</v>
      </c>
      <c r="F718" s="4">
        <f>ROUND(Source!BD693,O718)</f>
        <v>0</v>
      </c>
      <c r="G718" s="4" t="s">
        <v>115</v>
      </c>
      <c r="H718" s="4" t="s">
        <v>116</v>
      </c>
      <c r="I718" s="4"/>
      <c r="J718" s="4"/>
      <c r="K718" s="4">
        <v>233</v>
      </c>
      <c r="L718" s="4">
        <v>24</v>
      </c>
      <c r="M718" s="4">
        <v>3</v>
      </c>
      <c r="N718" s="4" t="s">
        <v>3</v>
      </c>
      <c r="O718" s="4">
        <v>2</v>
      </c>
      <c r="P718" s="4"/>
      <c r="Q718" s="4"/>
      <c r="R718" s="4"/>
      <c r="S718" s="4"/>
      <c r="T718" s="4"/>
      <c r="U718" s="4"/>
      <c r="V718" s="4"/>
      <c r="W718" s="4">
        <v>0</v>
      </c>
      <c r="X718" s="4">
        <v>1</v>
      </c>
      <c r="Y718" s="4">
        <v>0</v>
      </c>
      <c r="Z718" s="4"/>
      <c r="AA718" s="4"/>
      <c r="AB718" s="4"/>
    </row>
    <row r="719" spans="1:28" x14ac:dyDescent="0.2">
      <c r="A719" s="4">
        <v>50</v>
      </c>
      <c r="B719" s="4">
        <v>0</v>
      </c>
      <c r="C719" s="4">
        <v>0</v>
      </c>
      <c r="D719" s="4">
        <v>1</v>
      </c>
      <c r="E719" s="4">
        <v>210</v>
      </c>
      <c r="F719" s="4">
        <f>ROUND(Source!X693,O719)</f>
        <v>37101.08</v>
      </c>
      <c r="G719" s="4" t="s">
        <v>117</v>
      </c>
      <c r="H719" s="4" t="s">
        <v>118</v>
      </c>
      <c r="I719" s="4"/>
      <c r="J719" s="4"/>
      <c r="K719" s="4">
        <v>210</v>
      </c>
      <c r="L719" s="4">
        <v>25</v>
      </c>
      <c r="M719" s="4">
        <v>3</v>
      </c>
      <c r="N719" s="4" t="s">
        <v>3</v>
      </c>
      <c r="O719" s="4">
        <v>2</v>
      </c>
      <c r="P719" s="4"/>
      <c r="Q719" s="4"/>
      <c r="R719" s="4"/>
      <c r="S719" s="4"/>
      <c r="T719" s="4"/>
      <c r="U719" s="4"/>
      <c r="V719" s="4"/>
      <c r="W719" s="4">
        <v>37101.08</v>
      </c>
      <c r="X719" s="4">
        <v>1</v>
      </c>
      <c r="Y719" s="4">
        <v>37101.08</v>
      </c>
      <c r="Z719" s="4"/>
      <c r="AA719" s="4"/>
      <c r="AB719" s="4"/>
    </row>
    <row r="720" spans="1:28" x14ac:dyDescent="0.2">
      <c r="A720" s="4">
        <v>50</v>
      </c>
      <c r="B720" s="4">
        <v>0</v>
      </c>
      <c r="C720" s="4">
        <v>0</v>
      </c>
      <c r="D720" s="4">
        <v>1</v>
      </c>
      <c r="E720" s="4">
        <v>211</v>
      </c>
      <c r="F720" s="4">
        <f>ROUND(Source!Y693,O720)</f>
        <v>5300.16</v>
      </c>
      <c r="G720" s="4" t="s">
        <v>119</v>
      </c>
      <c r="H720" s="4" t="s">
        <v>120</v>
      </c>
      <c r="I720" s="4"/>
      <c r="J720" s="4"/>
      <c r="K720" s="4">
        <v>211</v>
      </c>
      <c r="L720" s="4">
        <v>26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5300.16</v>
      </c>
      <c r="X720" s="4">
        <v>1</v>
      </c>
      <c r="Y720" s="4">
        <v>5300.16</v>
      </c>
      <c r="Z720" s="4"/>
      <c r="AA720" s="4"/>
      <c r="AB720" s="4"/>
    </row>
    <row r="721" spans="1:206" x14ac:dyDescent="0.2">
      <c r="A721" s="4">
        <v>50</v>
      </c>
      <c r="B721" s="4">
        <v>0</v>
      </c>
      <c r="C721" s="4">
        <v>0</v>
      </c>
      <c r="D721" s="4">
        <v>1</v>
      </c>
      <c r="E721" s="4">
        <v>224</v>
      </c>
      <c r="F721" s="4">
        <f>ROUND(Source!AR693,O721)</f>
        <v>95681.22</v>
      </c>
      <c r="G721" s="4" t="s">
        <v>121</v>
      </c>
      <c r="H721" s="4" t="s">
        <v>122</v>
      </c>
      <c r="I721" s="4"/>
      <c r="J721" s="4"/>
      <c r="K721" s="4">
        <v>224</v>
      </c>
      <c r="L721" s="4">
        <v>27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95681.22</v>
      </c>
      <c r="X721" s="4">
        <v>1</v>
      </c>
      <c r="Y721" s="4">
        <v>95681.22</v>
      </c>
      <c r="Z721" s="4"/>
      <c r="AA721" s="4"/>
      <c r="AB721" s="4"/>
    </row>
    <row r="723" spans="1:206" x14ac:dyDescent="0.2">
      <c r="A723" s="2">
        <v>51</v>
      </c>
      <c r="B723" s="2">
        <f>B579</f>
        <v>1</v>
      </c>
      <c r="C723" s="2">
        <f>A579</f>
        <v>4</v>
      </c>
      <c r="D723" s="2">
        <f>ROW(A579)</f>
        <v>579</v>
      </c>
      <c r="E723" s="2"/>
      <c r="F723" s="2" t="str">
        <f>IF(F579&lt;&gt;"",F579,"")</f>
        <v>Новый раздел</v>
      </c>
      <c r="G723" s="2" t="str">
        <f>IF(G579&lt;&gt;"",G579,"")</f>
        <v>5. Охранные системы</v>
      </c>
      <c r="H723" s="2">
        <v>0</v>
      </c>
      <c r="I723" s="2"/>
      <c r="J723" s="2"/>
      <c r="K723" s="2"/>
      <c r="L723" s="2"/>
      <c r="M723" s="2"/>
      <c r="N723" s="2"/>
      <c r="O723" s="2">
        <f t="shared" ref="O723:T723" si="441">ROUND(O604+O648+O693+AB723,2)</f>
        <v>127517.93</v>
      </c>
      <c r="P723" s="2">
        <f t="shared" si="441"/>
        <v>6906.1</v>
      </c>
      <c r="Q723" s="2">
        <f t="shared" si="441"/>
        <v>5007.92</v>
      </c>
      <c r="R723" s="2">
        <f t="shared" si="441"/>
        <v>3172.56</v>
      </c>
      <c r="S723" s="2">
        <f t="shared" si="441"/>
        <v>115603.91</v>
      </c>
      <c r="T723" s="2">
        <f t="shared" si="441"/>
        <v>0</v>
      </c>
      <c r="U723" s="2">
        <f>U604+U648+U693+AH723</f>
        <v>165.92260000000002</v>
      </c>
      <c r="V723" s="2">
        <f>V604+V648+V693+AI723</f>
        <v>0</v>
      </c>
      <c r="W723" s="2">
        <f>ROUND(W604+W648+W693+AJ723,2)</f>
        <v>0</v>
      </c>
      <c r="X723" s="2">
        <f>ROUND(X604+X648+X693+AK723,2)</f>
        <v>80922.75</v>
      </c>
      <c r="Y723" s="2">
        <f>ROUND(Y604+Y648+Y693+AL723,2)</f>
        <v>11560.41</v>
      </c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>
        <f t="shared" ref="AO723:BD723" si="442">ROUND(AO604+AO648+AO693+BX723,2)</f>
        <v>0</v>
      </c>
      <c r="AP723" s="2">
        <f t="shared" si="442"/>
        <v>0</v>
      </c>
      <c r="AQ723" s="2">
        <f t="shared" si="442"/>
        <v>0</v>
      </c>
      <c r="AR723" s="2">
        <f t="shared" si="442"/>
        <v>223427.44</v>
      </c>
      <c r="AS723" s="2">
        <f t="shared" si="442"/>
        <v>0</v>
      </c>
      <c r="AT723" s="2">
        <f t="shared" si="442"/>
        <v>0</v>
      </c>
      <c r="AU723" s="2">
        <f t="shared" si="442"/>
        <v>223427.44</v>
      </c>
      <c r="AV723" s="2">
        <f t="shared" si="442"/>
        <v>6906.1</v>
      </c>
      <c r="AW723" s="2">
        <f t="shared" si="442"/>
        <v>6906.1</v>
      </c>
      <c r="AX723" s="2">
        <f t="shared" si="442"/>
        <v>0</v>
      </c>
      <c r="AY723" s="2">
        <f t="shared" si="442"/>
        <v>6906.1</v>
      </c>
      <c r="AZ723" s="2">
        <f t="shared" si="442"/>
        <v>0</v>
      </c>
      <c r="BA723" s="2">
        <f t="shared" si="442"/>
        <v>0</v>
      </c>
      <c r="BB723" s="2">
        <f t="shared" si="442"/>
        <v>0</v>
      </c>
      <c r="BC723" s="2">
        <f t="shared" si="442"/>
        <v>0</v>
      </c>
      <c r="BD723" s="2">
        <f t="shared" si="442"/>
        <v>0</v>
      </c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  <c r="CZ723" s="2"/>
      <c r="DA723" s="2"/>
      <c r="DB723" s="2"/>
      <c r="DC723" s="2"/>
      <c r="DD723" s="2"/>
      <c r="DE723" s="2"/>
      <c r="DF723" s="2"/>
      <c r="DG723" s="3"/>
      <c r="DH723" s="3"/>
      <c r="DI723" s="3"/>
      <c r="DJ723" s="3"/>
      <c r="DK723" s="3"/>
      <c r="DL723" s="3"/>
      <c r="DM723" s="3"/>
      <c r="DN723" s="3"/>
      <c r="DO723" s="3"/>
      <c r="DP723" s="3"/>
      <c r="DQ723" s="3"/>
      <c r="DR723" s="3"/>
      <c r="DS723" s="3"/>
      <c r="DT723" s="3"/>
      <c r="DU723" s="3"/>
      <c r="DV723" s="3"/>
      <c r="DW723" s="3"/>
      <c r="DX723" s="3"/>
      <c r="DY723" s="3"/>
      <c r="DZ723" s="3"/>
      <c r="EA723" s="3"/>
      <c r="EB723" s="3"/>
      <c r="EC723" s="3"/>
      <c r="ED723" s="3"/>
      <c r="EE723" s="3"/>
      <c r="EF723" s="3"/>
      <c r="EG723" s="3"/>
      <c r="EH723" s="3"/>
      <c r="EI723" s="3"/>
      <c r="EJ723" s="3"/>
      <c r="EK723" s="3"/>
      <c r="EL723" s="3"/>
      <c r="EM723" s="3"/>
      <c r="EN723" s="3"/>
      <c r="EO723" s="3"/>
      <c r="EP723" s="3"/>
      <c r="EQ723" s="3"/>
      <c r="ER723" s="3"/>
      <c r="ES723" s="3"/>
      <c r="ET723" s="3"/>
      <c r="EU723" s="3"/>
      <c r="EV723" s="3"/>
      <c r="EW723" s="3"/>
      <c r="EX723" s="3"/>
      <c r="EY723" s="3"/>
      <c r="EZ723" s="3"/>
      <c r="FA723" s="3"/>
      <c r="FB723" s="3"/>
      <c r="FC723" s="3"/>
      <c r="FD723" s="3"/>
      <c r="FE723" s="3"/>
      <c r="FF723" s="3"/>
      <c r="FG723" s="3"/>
      <c r="FH723" s="3"/>
      <c r="FI723" s="3"/>
      <c r="FJ723" s="3"/>
      <c r="FK723" s="3"/>
      <c r="FL723" s="3"/>
      <c r="FM723" s="3"/>
      <c r="FN723" s="3"/>
      <c r="FO723" s="3"/>
      <c r="FP723" s="3"/>
      <c r="FQ723" s="3"/>
      <c r="FR723" s="3"/>
      <c r="FS723" s="3"/>
      <c r="FT723" s="3"/>
      <c r="FU723" s="3"/>
      <c r="FV723" s="3"/>
      <c r="FW723" s="3"/>
      <c r="FX723" s="3"/>
      <c r="FY723" s="3"/>
      <c r="FZ723" s="3"/>
      <c r="GA723" s="3"/>
      <c r="GB723" s="3"/>
      <c r="GC723" s="3"/>
      <c r="GD723" s="3"/>
      <c r="GE723" s="3"/>
      <c r="GF723" s="3"/>
      <c r="GG723" s="3"/>
      <c r="GH723" s="3"/>
      <c r="GI723" s="3"/>
      <c r="GJ723" s="3"/>
      <c r="GK723" s="3"/>
      <c r="GL723" s="3"/>
      <c r="GM723" s="3"/>
      <c r="GN723" s="3"/>
      <c r="GO723" s="3"/>
      <c r="GP723" s="3"/>
      <c r="GQ723" s="3"/>
      <c r="GR723" s="3"/>
      <c r="GS723" s="3"/>
      <c r="GT723" s="3"/>
      <c r="GU723" s="3"/>
      <c r="GV723" s="3"/>
      <c r="GW723" s="3"/>
      <c r="GX723" s="3">
        <v>0</v>
      </c>
    </row>
    <row r="725" spans="1:206" x14ac:dyDescent="0.2">
      <c r="A725" s="4">
        <v>50</v>
      </c>
      <c r="B725" s="4">
        <v>0</v>
      </c>
      <c r="C725" s="4">
        <v>0</v>
      </c>
      <c r="D725" s="4">
        <v>1</v>
      </c>
      <c r="E725" s="4">
        <v>201</v>
      </c>
      <c r="F725" s="4">
        <f>ROUND(Source!O723,O725)</f>
        <v>127517.93</v>
      </c>
      <c r="G725" s="4" t="s">
        <v>69</v>
      </c>
      <c r="H725" s="4" t="s">
        <v>70</v>
      </c>
      <c r="I725" s="4"/>
      <c r="J725" s="4"/>
      <c r="K725" s="4">
        <v>201</v>
      </c>
      <c r="L725" s="4">
        <v>1</v>
      </c>
      <c r="M725" s="4">
        <v>3</v>
      </c>
      <c r="N725" s="4" t="s">
        <v>3</v>
      </c>
      <c r="O725" s="4">
        <v>2</v>
      </c>
      <c r="P725" s="4"/>
      <c r="Q725" s="4"/>
      <c r="R725" s="4"/>
      <c r="S725" s="4"/>
      <c r="T725" s="4"/>
      <c r="U725" s="4"/>
      <c r="V725" s="4"/>
      <c r="W725" s="4">
        <v>94049.01</v>
      </c>
      <c r="X725" s="4">
        <v>1</v>
      </c>
      <c r="Y725" s="4">
        <v>94049.01</v>
      </c>
      <c r="Z725" s="4"/>
      <c r="AA725" s="4"/>
      <c r="AB725" s="4"/>
    </row>
    <row r="726" spans="1:206" x14ac:dyDescent="0.2">
      <c r="A726" s="4">
        <v>50</v>
      </c>
      <c r="B726" s="4">
        <v>0</v>
      </c>
      <c r="C726" s="4">
        <v>0</v>
      </c>
      <c r="D726" s="4">
        <v>1</v>
      </c>
      <c r="E726" s="4">
        <v>202</v>
      </c>
      <c r="F726" s="4">
        <f>ROUND(Source!P723,O726)</f>
        <v>6906.1</v>
      </c>
      <c r="G726" s="4" t="s">
        <v>71</v>
      </c>
      <c r="H726" s="4" t="s">
        <v>72</v>
      </c>
      <c r="I726" s="4"/>
      <c r="J726" s="4"/>
      <c r="K726" s="4">
        <v>202</v>
      </c>
      <c r="L726" s="4">
        <v>2</v>
      </c>
      <c r="M726" s="4">
        <v>3</v>
      </c>
      <c r="N726" s="4" t="s">
        <v>3</v>
      </c>
      <c r="O726" s="4">
        <v>2</v>
      </c>
      <c r="P726" s="4"/>
      <c r="Q726" s="4"/>
      <c r="R726" s="4"/>
      <c r="S726" s="4"/>
      <c r="T726" s="4"/>
      <c r="U726" s="4"/>
      <c r="V726" s="4"/>
      <c r="W726" s="4">
        <v>6299.76</v>
      </c>
      <c r="X726" s="4">
        <v>1</v>
      </c>
      <c r="Y726" s="4">
        <v>6299.76</v>
      </c>
      <c r="Z726" s="4"/>
      <c r="AA726" s="4"/>
      <c r="AB726" s="4"/>
    </row>
    <row r="727" spans="1:206" x14ac:dyDescent="0.2">
      <c r="A727" s="4">
        <v>50</v>
      </c>
      <c r="B727" s="4">
        <v>0</v>
      </c>
      <c r="C727" s="4">
        <v>0</v>
      </c>
      <c r="D727" s="4">
        <v>1</v>
      </c>
      <c r="E727" s="4">
        <v>222</v>
      </c>
      <c r="F727" s="4">
        <f>ROUND(Source!AO723,O727)</f>
        <v>0</v>
      </c>
      <c r="G727" s="4" t="s">
        <v>73</v>
      </c>
      <c r="H727" s="4" t="s">
        <v>74</v>
      </c>
      <c r="I727" s="4"/>
      <c r="J727" s="4"/>
      <c r="K727" s="4">
        <v>222</v>
      </c>
      <c r="L727" s="4">
        <v>3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0</v>
      </c>
      <c r="X727" s="4">
        <v>1</v>
      </c>
      <c r="Y727" s="4">
        <v>0</v>
      </c>
      <c r="Z727" s="4"/>
      <c r="AA727" s="4"/>
      <c r="AB727" s="4"/>
    </row>
    <row r="728" spans="1:206" x14ac:dyDescent="0.2">
      <c r="A728" s="4">
        <v>50</v>
      </c>
      <c r="B728" s="4">
        <v>0</v>
      </c>
      <c r="C728" s="4">
        <v>0</v>
      </c>
      <c r="D728" s="4">
        <v>1</v>
      </c>
      <c r="E728" s="4">
        <v>225</v>
      </c>
      <c r="F728" s="4">
        <f>ROUND(Source!AV723,O728)</f>
        <v>6906.1</v>
      </c>
      <c r="G728" s="4" t="s">
        <v>75</v>
      </c>
      <c r="H728" s="4" t="s">
        <v>76</v>
      </c>
      <c r="I728" s="4"/>
      <c r="J728" s="4"/>
      <c r="K728" s="4">
        <v>225</v>
      </c>
      <c r="L728" s="4">
        <v>4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6299.76</v>
      </c>
      <c r="X728" s="4">
        <v>1</v>
      </c>
      <c r="Y728" s="4">
        <v>6299.76</v>
      </c>
      <c r="Z728" s="4"/>
      <c r="AA728" s="4"/>
      <c r="AB728" s="4"/>
    </row>
    <row r="729" spans="1:206" x14ac:dyDescent="0.2">
      <c r="A729" s="4">
        <v>50</v>
      </c>
      <c r="B729" s="4">
        <v>0</v>
      </c>
      <c r="C729" s="4">
        <v>0</v>
      </c>
      <c r="D729" s="4">
        <v>1</v>
      </c>
      <c r="E729" s="4">
        <v>226</v>
      </c>
      <c r="F729" s="4">
        <f>ROUND(Source!AW723,O729)</f>
        <v>6906.1</v>
      </c>
      <c r="G729" s="4" t="s">
        <v>77</v>
      </c>
      <c r="H729" s="4" t="s">
        <v>78</v>
      </c>
      <c r="I729" s="4"/>
      <c r="J729" s="4"/>
      <c r="K729" s="4">
        <v>226</v>
      </c>
      <c r="L729" s="4">
        <v>5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6299.76</v>
      </c>
      <c r="X729" s="4">
        <v>1</v>
      </c>
      <c r="Y729" s="4">
        <v>6299.76</v>
      </c>
      <c r="Z729" s="4"/>
      <c r="AA729" s="4"/>
      <c r="AB729" s="4"/>
    </row>
    <row r="730" spans="1:206" x14ac:dyDescent="0.2">
      <c r="A730" s="4">
        <v>50</v>
      </c>
      <c r="B730" s="4">
        <v>0</v>
      </c>
      <c r="C730" s="4">
        <v>0</v>
      </c>
      <c r="D730" s="4">
        <v>1</v>
      </c>
      <c r="E730" s="4">
        <v>227</v>
      </c>
      <c r="F730" s="4">
        <f>ROUND(Source!AX723,O730)</f>
        <v>0</v>
      </c>
      <c r="G730" s="4" t="s">
        <v>79</v>
      </c>
      <c r="H730" s="4" t="s">
        <v>80</v>
      </c>
      <c r="I730" s="4"/>
      <c r="J730" s="4"/>
      <c r="K730" s="4">
        <v>227</v>
      </c>
      <c r="L730" s="4">
        <v>6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0</v>
      </c>
      <c r="X730" s="4">
        <v>1</v>
      </c>
      <c r="Y730" s="4">
        <v>0</v>
      </c>
      <c r="Z730" s="4"/>
      <c r="AA730" s="4"/>
      <c r="AB730" s="4"/>
    </row>
    <row r="731" spans="1:206" x14ac:dyDescent="0.2">
      <c r="A731" s="4">
        <v>50</v>
      </c>
      <c r="B731" s="4">
        <v>0</v>
      </c>
      <c r="C731" s="4">
        <v>0</v>
      </c>
      <c r="D731" s="4">
        <v>1</v>
      </c>
      <c r="E731" s="4">
        <v>228</v>
      </c>
      <c r="F731" s="4">
        <f>ROUND(Source!AY723,O731)</f>
        <v>6906.1</v>
      </c>
      <c r="G731" s="4" t="s">
        <v>81</v>
      </c>
      <c r="H731" s="4" t="s">
        <v>82</v>
      </c>
      <c r="I731" s="4"/>
      <c r="J731" s="4"/>
      <c r="K731" s="4">
        <v>228</v>
      </c>
      <c r="L731" s="4">
        <v>7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6299.76</v>
      </c>
      <c r="X731" s="4">
        <v>1</v>
      </c>
      <c r="Y731" s="4">
        <v>6299.76</v>
      </c>
      <c r="Z731" s="4"/>
      <c r="AA731" s="4"/>
      <c r="AB731" s="4"/>
    </row>
    <row r="732" spans="1:206" x14ac:dyDescent="0.2">
      <c r="A732" s="4">
        <v>50</v>
      </c>
      <c r="B732" s="4">
        <v>0</v>
      </c>
      <c r="C732" s="4">
        <v>0</v>
      </c>
      <c r="D732" s="4">
        <v>1</v>
      </c>
      <c r="E732" s="4">
        <v>216</v>
      </c>
      <c r="F732" s="4">
        <f>ROUND(Source!AP723,O732)</f>
        <v>0</v>
      </c>
      <c r="G732" s="4" t="s">
        <v>83</v>
      </c>
      <c r="H732" s="4" t="s">
        <v>84</v>
      </c>
      <c r="I732" s="4"/>
      <c r="J732" s="4"/>
      <c r="K732" s="4">
        <v>216</v>
      </c>
      <c r="L732" s="4">
        <v>8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0</v>
      </c>
      <c r="X732" s="4">
        <v>1</v>
      </c>
      <c r="Y732" s="4">
        <v>0</v>
      </c>
      <c r="Z732" s="4"/>
      <c r="AA732" s="4"/>
      <c r="AB732" s="4"/>
    </row>
    <row r="733" spans="1:206" x14ac:dyDescent="0.2">
      <c r="A733" s="4">
        <v>50</v>
      </c>
      <c r="B733" s="4">
        <v>0</v>
      </c>
      <c r="C733" s="4">
        <v>0</v>
      </c>
      <c r="D733" s="4">
        <v>1</v>
      </c>
      <c r="E733" s="4">
        <v>223</v>
      </c>
      <c r="F733" s="4">
        <f>ROUND(Source!AQ723,O733)</f>
        <v>0</v>
      </c>
      <c r="G733" s="4" t="s">
        <v>85</v>
      </c>
      <c r="H733" s="4" t="s">
        <v>86</v>
      </c>
      <c r="I733" s="4"/>
      <c r="J733" s="4"/>
      <c r="K733" s="4">
        <v>223</v>
      </c>
      <c r="L733" s="4">
        <v>9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0</v>
      </c>
      <c r="X733" s="4">
        <v>1</v>
      </c>
      <c r="Y733" s="4">
        <v>0</v>
      </c>
      <c r="Z733" s="4"/>
      <c r="AA733" s="4"/>
      <c r="AB733" s="4"/>
    </row>
    <row r="734" spans="1:206" x14ac:dyDescent="0.2">
      <c r="A734" s="4">
        <v>50</v>
      </c>
      <c r="B734" s="4">
        <v>0</v>
      </c>
      <c r="C734" s="4">
        <v>0</v>
      </c>
      <c r="D734" s="4">
        <v>1</v>
      </c>
      <c r="E734" s="4">
        <v>229</v>
      </c>
      <c r="F734" s="4">
        <f>ROUND(Source!AZ723,O734)</f>
        <v>0</v>
      </c>
      <c r="G734" s="4" t="s">
        <v>87</v>
      </c>
      <c r="H734" s="4" t="s">
        <v>88</v>
      </c>
      <c r="I734" s="4"/>
      <c r="J734" s="4"/>
      <c r="K734" s="4">
        <v>229</v>
      </c>
      <c r="L734" s="4">
        <v>10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0</v>
      </c>
      <c r="X734" s="4">
        <v>1</v>
      </c>
      <c r="Y734" s="4">
        <v>0</v>
      </c>
      <c r="Z734" s="4"/>
      <c r="AA734" s="4"/>
      <c r="AB734" s="4"/>
    </row>
    <row r="735" spans="1:206" x14ac:dyDescent="0.2">
      <c r="A735" s="4">
        <v>50</v>
      </c>
      <c r="B735" s="4">
        <v>0</v>
      </c>
      <c r="C735" s="4">
        <v>0</v>
      </c>
      <c r="D735" s="4">
        <v>1</v>
      </c>
      <c r="E735" s="4">
        <v>203</v>
      </c>
      <c r="F735" s="4">
        <f>ROUND(Source!Q723,O735)</f>
        <v>5007.92</v>
      </c>
      <c r="G735" s="4" t="s">
        <v>89</v>
      </c>
      <c r="H735" s="4" t="s">
        <v>90</v>
      </c>
      <c r="I735" s="4"/>
      <c r="J735" s="4"/>
      <c r="K735" s="4">
        <v>203</v>
      </c>
      <c r="L735" s="4">
        <v>11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603.78</v>
      </c>
      <c r="X735" s="4">
        <v>1</v>
      </c>
      <c r="Y735" s="4">
        <v>603.78</v>
      </c>
      <c r="Z735" s="4"/>
      <c r="AA735" s="4"/>
      <c r="AB735" s="4"/>
    </row>
    <row r="736" spans="1:206" x14ac:dyDescent="0.2">
      <c r="A736" s="4">
        <v>50</v>
      </c>
      <c r="B736" s="4">
        <v>0</v>
      </c>
      <c r="C736" s="4">
        <v>0</v>
      </c>
      <c r="D736" s="4">
        <v>1</v>
      </c>
      <c r="E736" s="4">
        <v>231</v>
      </c>
      <c r="F736" s="4">
        <f>ROUND(Source!BB723,O736)</f>
        <v>0</v>
      </c>
      <c r="G736" s="4" t="s">
        <v>91</v>
      </c>
      <c r="H736" s="4" t="s">
        <v>92</v>
      </c>
      <c r="I736" s="4"/>
      <c r="J736" s="4"/>
      <c r="K736" s="4">
        <v>231</v>
      </c>
      <c r="L736" s="4">
        <v>12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0</v>
      </c>
      <c r="X736" s="4">
        <v>1</v>
      </c>
      <c r="Y736" s="4">
        <v>0</v>
      </c>
      <c r="Z736" s="4"/>
      <c r="AA736" s="4"/>
      <c r="AB736" s="4"/>
    </row>
    <row r="737" spans="1:28" x14ac:dyDescent="0.2">
      <c r="A737" s="4">
        <v>50</v>
      </c>
      <c r="B737" s="4">
        <v>0</v>
      </c>
      <c r="C737" s="4">
        <v>0</v>
      </c>
      <c r="D737" s="4">
        <v>1</v>
      </c>
      <c r="E737" s="4">
        <v>204</v>
      </c>
      <c r="F737" s="4">
        <f>ROUND(Source!R723,O737)</f>
        <v>3172.56</v>
      </c>
      <c r="G737" s="4" t="s">
        <v>93</v>
      </c>
      <c r="H737" s="4" t="s">
        <v>94</v>
      </c>
      <c r="I737" s="4"/>
      <c r="J737" s="4"/>
      <c r="K737" s="4">
        <v>204</v>
      </c>
      <c r="L737" s="4">
        <v>13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380.08</v>
      </c>
      <c r="X737" s="4">
        <v>1</v>
      </c>
      <c r="Y737" s="4">
        <v>380.08</v>
      </c>
      <c r="Z737" s="4"/>
      <c r="AA737" s="4"/>
      <c r="AB737" s="4"/>
    </row>
    <row r="738" spans="1:28" x14ac:dyDescent="0.2">
      <c r="A738" s="4">
        <v>50</v>
      </c>
      <c r="B738" s="4">
        <v>0</v>
      </c>
      <c r="C738" s="4">
        <v>0</v>
      </c>
      <c r="D738" s="4">
        <v>1</v>
      </c>
      <c r="E738" s="4">
        <v>205</v>
      </c>
      <c r="F738" s="4">
        <f>ROUND(Source!S723,O738)</f>
        <v>115603.91</v>
      </c>
      <c r="G738" s="4" t="s">
        <v>95</v>
      </c>
      <c r="H738" s="4" t="s">
        <v>96</v>
      </c>
      <c r="I738" s="4"/>
      <c r="J738" s="4"/>
      <c r="K738" s="4">
        <v>205</v>
      </c>
      <c r="L738" s="4">
        <v>14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87145.47</v>
      </c>
      <c r="X738" s="4">
        <v>1</v>
      </c>
      <c r="Y738" s="4">
        <v>87145.47</v>
      </c>
      <c r="Z738" s="4"/>
      <c r="AA738" s="4"/>
      <c r="AB738" s="4"/>
    </row>
    <row r="739" spans="1:28" x14ac:dyDescent="0.2">
      <c r="A739" s="4">
        <v>50</v>
      </c>
      <c r="B739" s="4">
        <v>0</v>
      </c>
      <c r="C739" s="4">
        <v>0</v>
      </c>
      <c r="D739" s="4">
        <v>1</v>
      </c>
      <c r="E739" s="4">
        <v>232</v>
      </c>
      <c r="F739" s="4">
        <f>ROUND(Source!BC723,O739)</f>
        <v>0</v>
      </c>
      <c r="G739" s="4" t="s">
        <v>97</v>
      </c>
      <c r="H739" s="4" t="s">
        <v>98</v>
      </c>
      <c r="I739" s="4"/>
      <c r="J739" s="4"/>
      <c r="K739" s="4">
        <v>232</v>
      </c>
      <c r="L739" s="4">
        <v>15</v>
      </c>
      <c r="M739" s="4">
        <v>3</v>
      </c>
      <c r="N739" s="4" t="s">
        <v>3</v>
      </c>
      <c r="O739" s="4">
        <v>2</v>
      </c>
      <c r="P739" s="4"/>
      <c r="Q739" s="4"/>
      <c r="R739" s="4"/>
      <c r="S739" s="4"/>
      <c r="T739" s="4"/>
      <c r="U739" s="4"/>
      <c r="V739" s="4"/>
      <c r="W739" s="4">
        <v>0</v>
      </c>
      <c r="X739" s="4">
        <v>1</v>
      </c>
      <c r="Y739" s="4">
        <v>0</v>
      </c>
      <c r="Z739" s="4"/>
      <c r="AA739" s="4"/>
      <c r="AB739" s="4"/>
    </row>
    <row r="740" spans="1:28" x14ac:dyDescent="0.2">
      <c r="A740" s="4">
        <v>50</v>
      </c>
      <c r="B740" s="4">
        <v>0</v>
      </c>
      <c r="C740" s="4">
        <v>0</v>
      </c>
      <c r="D740" s="4">
        <v>1</v>
      </c>
      <c r="E740" s="4">
        <v>214</v>
      </c>
      <c r="F740" s="4">
        <f>ROUND(Source!AS723,O740)</f>
        <v>0</v>
      </c>
      <c r="G740" s="4" t="s">
        <v>99</v>
      </c>
      <c r="H740" s="4" t="s">
        <v>100</v>
      </c>
      <c r="I740" s="4"/>
      <c r="J740" s="4"/>
      <c r="K740" s="4">
        <v>214</v>
      </c>
      <c r="L740" s="4">
        <v>16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0</v>
      </c>
      <c r="X740" s="4">
        <v>1</v>
      </c>
      <c r="Y740" s="4">
        <v>0</v>
      </c>
      <c r="Z740" s="4"/>
      <c r="AA740" s="4"/>
      <c r="AB740" s="4"/>
    </row>
    <row r="741" spans="1:28" x14ac:dyDescent="0.2">
      <c r="A741" s="4">
        <v>50</v>
      </c>
      <c r="B741" s="4">
        <v>0</v>
      </c>
      <c r="C741" s="4">
        <v>0</v>
      </c>
      <c r="D741" s="4">
        <v>1</v>
      </c>
      <c r="E741" s="4">
        <v>215</v>
      </c>
      <c r="F741" s="4">
        <f>ROUND(Source!AT723,O741)</f>
        <v>0</v>
      </c>
      <c r="G741" s="4" t="s">
        <v>101</v>
      </c>
      <c r="H741" s="4" t="s">
        <v>102</v>
      </c>
      <c r="I741" s="4"/>
      <c r="J741" s="4"/>
      <c r="K741" s="4">
        <v>215</v>
      </c>
      <c r="L741" s="4">
        <v>17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0</v>
      </c>
      <c r="X741" s="4">
        <v>1</v>
      </c>
      <c r="Y741" s="4">
        <v>0</v>
      </c>
      <c r="Z741" s="4"/>
      <c r="AA741" s="4"/>
      <c r="AB741" s="4"/>
    </row>
    <row r="742" spans="1:28" x14ac:dyDescent="0.2">
      <c r="A742" s="4">
        <v>50</v>
      </c>
      <c r="B742" s="4">
        <v>0</v>
      </c>
      <c r="C742" s="4">
        <v>0</v>
      </c>
      <c r="D742" s="4">
        <v>1</v>
      </c>
      <c r="E742" s="4">
        <v>217</v>
      </c>
      <c r="F742" s="4">
        <f>ROUND(Source!AU723,O742)</f>
        <v>223427.44</v>
      </c>
      <c r="G742" s="4" t="s">
        <v>103</v>
      </c>
      <c r="H742" s="4" t="s">
        <v>104</v>
      </c>
      <c r="I742" s="4"/>
      <c r="J742" s="4"/>
      <c r="K742" s="4">
        <v>217</v>
      </c>
      <c r="L742" s="4">
        <v>18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164175.88</v>
      </c>
      <c r="X742" s="4">
        <v>1</v>
      </c>
      <c r="Y742" s="4">
        <v>164175.88</v>
      </c>
      <c r="Z742" s="4"/>
      <c r="AA742" s="4"/>
      <c r="AB742" s="4"/>
    </row>
    <row r="743" spans="1:28" x14ac:dyDescent="0.2">
      <c r="A743" s="4">
        <v>50</v>
      </c>
      <c r="B743" s="4">
        <v>0</v>
      </c>
      <c r="C743" s="4">
        <v>0</v>
      </c>
      <c r="D743" s="4">
        <v>1</v>
      </c>
      <c r="E743" s="4">
        <v>230</v>
      </c>
      <c r="F743" s="4">
        <f>ROUND(Source!BA723,O743)</f>
        <v>0</v>
      </c>
      <c r="G743" s="4" t="s">
        <v>105</v>
      </c>
      <c r="H743" s="4" t="s">
        <v>106</v>
      </c>
      <c r="I743" s="4"/>
      <c r="J743" s="4"/>
      <c r="K743" s="4">
        <v>230</v>
      </c>
      <c r="L743" s="4">
        <v>19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0</v>
      </c>
      <c r="X743" s="4">
        <v>1</v>
      </c>
      <c r="Y743" s="4">
        <v>0</v>
      </c>
      <c r="Z743" s="4"/>
      <c r="AA743" s="4"/>
      <c r="AB743" s="4"/>
    </row>
    <row r="744" spans="1:28" x14ac:dyDescent="0.2">
      <c r="A744" s="4">
        <v>50</v>
      </c>
      <c r="B744" s="4">
        <v>0</v>
      </c>
      <c r="C744" s="4">
        <v>0</v>
      </c>
      <c r="D744" s="4">
        <v>1</v>
      </c>
      <c r="E744" s="4">
        <v>206</v>
      </c>
      <c r="F744" s="4">
        <f>ROUND(Source!T723,O744)</f>
        <v>0</v>
      </c>
      <c r="G744" s="4" t="s">
        <v>107</v>
      </c>
      <c r="H744" s="4" t="s">
        <v>108</v>
      </c>
      <c r="I744" s="4"/>
      <c r="J744" s="4"/>
      <c r="K744" s="4">
        <v>206</v>
      </c>
      <c r="L744" s="4">
        <v>20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0</v>
      </c>
      <c r="X744" s="4">
        <v>1</v>
      </c>
      <c r="Y744" s="4">
        <v>0</v>
      </c>
      <c r="Z744" s="4"/>
      <c r="AA744" s="4"/>
      <c r="AB744" s="4"/>
    </row>
    <row r="745" spans="1:28" x14ac:dyDescent="0.2">
      <c r="A745" s="4">
        <v>50</v>
      </c>
      <c r="B745" s="4">
        <v>0</v>
      </c>
      <c r="C745" s="4">
        <v>0</v>
      </c>
      <c r="D745" s="4">
        <v>1</v>
      </c>
      <c r="E745" s="4">
        <v>207</v>
      </c>
      <c r="F745" s="4">
        <f>Source!U723</f>
        <v>165.92260000000002</v>
      </c>
      <c r="G745" s="4" t="s">
        <v>109</v>
      </c>
      <c r="H745" s="4" t="s">
        <v>110</v>
      </c>
      <c r="I745" s="4"/>
      <c r="J745" s="4"/>
      <c r="K745" s="4">
        <v>207</v>
      </c>
      <c r="L745" s="4">
        <v>21</v>
      </c>
      <c r="M745" s="4">
        <v>3</v>
      </c>
      <c r="N745" s="4" t="s">
        <v>3</v>
      </c>
      <c r="O745" s="4">
        <v>-1</v>
      </c>
      <c r="P745" s="4"/>
      <c r="Q745" s="4"/>
      <c r="R745" s="4"/>
      <c r="S745" s="4"/>
      <c r="T745" s="4"/>
      <c r="U745" s="4"/>
      <c r="V745" s="4"/>
      <c r="W745" s="4">
        <v>126.28659999999999</v>
      </c>
      <c r="X745" s="4">
        <v>1</v>
      </c>
      <c r="Y745" s="4">
        <v>126.28659999999999</v>
      </c>
      <c r="Z745" s="4"/>
      <c r="AA745" s="4"/>
      <c r="AB745" s="4"/>
    </row>
    <row r="746" spans="1:28" x14ac:dyDescent="0.2">
      <c r="A746" s="4">
        <v>50</v>
      </c>
      <c r="B746" s="4">
        <v>0</v>
      </c>
      <c r="C746" s="4">
        <v>0</v>
      </c>
      <c r="D746" s="4">
        <v>1</v>
      </c>
      <c r="E746" s="4">
        <v>208</v>
      </c>
      <c r="F746" s="4">
        <f>Source!V723</f>
        <v>0</v>
      </c>
      <c r="G746" s="4" t="s">
        <v>111</v>
      </c>
      <c r="H746" s="4" t="s">
        <v>112</v>
      </c>
      <c r="I746" s="4"/>
      <c r="J746" s="4"/>
      <c r="K746" s="4">
        <v>208</v>
      </c>
      <c r="L746" s="4">
        <v>22</v>
      </c>
      <c r="M746" s="4">
        <v>3</v>
      </c>
      <c r="N746" s="4" t="s">
        <v>3</v>
      </c>
      <c r="O746" s="4">
        <v>-1</v>
      </c>
      <c r="P746" s="4"/>
      <c r="Q746" s="4"/>
      <c r="R746" s="4"/>
      <c r="S746" s="4"/>
      <c r="T746" s="4"/>
      <c r="U746" s="4"/>
      <c r="V746" s="4"/>
      <c r="W746" s="4">
        <v>0</v>
      </c>
      <c r="X746" s="4">
        <v>1</v>
      </c>
      <c r="Y746" s="4">
        <v>0</v>
      </c>
      <c r="Z746" s="4"/>
      <c r="AA746" s="4"/>
      <c r="AB746" s="4"/>
    </row>
    <row r="747" spans="1:28" x14ac:dyDescent="0.2">
      <c r="A747" s="4">
        <v>50</v>
      </c>
      <c r="B747" s="4">
        <v>0</v>
      </c>
      <c r="C747" s="4">
        <v>0</v>
      </c>
      <c r="D747" s="4">
        <v>1</v>
      </c>
      <c r="E747" s="4">
        <v>209</v>
      </c>
      <c r="F747" s="4">
        <f>ROUND(Source!W723,O747)</f>
        <v>0</v>
      </c>
      <c r="G747" s="4" t="s">
        <v>113</v>
      </c>
      <c r="H747" s="4" t="s">
        <v>114</v>
      </c>
      <c r="I747" s="4"/>
      <c r="J747" s="4"/>
      <c r="K747" s="4">
        <v>209</v>
      </c>
      <c r="L747" s="4">
        <v>23</v>
      </c>
      <c r="M747" s="4">
        <v>3</v>
      </c>
      <c r="N747" s="4" t="s">
        <v>3</v>
      </c>
      <c r="O747" s="4">
        <v>2</v>
      </c>
      <c r="P747" s="4"/>
      <c r="Q747" s="4"/>
      <c r="R747" s="4"/>
      <c r="S747" s="4"/>
      <c r="T747" s="4"/>
      <c r="U747" s="4"/>
      <c r="V747" s="4"/>
      <c r="W747" s="4">
        <v>0</v>
      </c>
      <c r="X747" s="4">
        <v>1</v>
      </c>
      <c r="Y747" s="4">
        <v>0</v>
      </c>
      <c r="Z747" s="4"/>
      <c r="AA747" s="4"/>
      <c r="AB747" s="4"/>
    </row>
    <row r="748" spans="1:28" x14ac:dyDescent="0.2">
      <c r="A748" s="4">
        <v>50</v>
      </c>
      <c r="B748" s="4">
        <v>0</v>
      </c>
      <c r="C748" s="4">
        <v>0</v>
      </c>
      <c r="D748" s="4">
        <v>1</v>
      </c>
      <c r="E748" s="4">
        <v>233</v>
      </c>
      <c r="F748" s="4">
        <f>ROUND(Source!BD723,O748)</f>
        <v>0</v>
      </c>
      <c r="G748" s="4" t="s">
        <v>115</v>
      </c>
      <c r="H748" s="4" t="s">
        <v>116</v>
      </c>
      <c r="I748" s="4"/>
      <c r="J748" s="4"/>
      <c r="K748" s="4">
        <v>233</v>
      </c>
      <c r="L748" s="4">
        <v>24</v>
      </c>
      <c r="M748" s="4">
        <v>3</v>
      </c>
      <c r="N748" s="4" t="s">
        <v>3</v>
      </c>
      <c r="O748" s="4">
        <v>2</v>
      </c>
      <c r="P748" s="4"/>
      <c r="Q748" s="4"/>
      <c r="R748" s="4"/>
      <c r="S748" s="4"/>
      <c r="T748" s="4"/>
      <c r="U748" s="4"/>
      <c r="V748" s="4"/>
      <c r="W748" s="4">
        <v>0</v>
      </c>
      <c r="X748" s="4">
        <v>1</v>
      </c>
      <c r="Y748" s="4">
        <v>0</v>
      </c>
      <c r="Z748" s="4"/>
      <c r="AA748" s="4"/>
      <c r="AB748" s="4"/>
    </row>
    <row r="749" spans="1:28" x14ac:dyDescent="0.2">
      <c r="A749" s="4">
        <v>50</v>
      </c>
      <c r="B749" s="4">
        <v>0</v>
      </c>
      <c r="C749" s="4">
        <v>0</v>
      </c>
      <c r="D749" s="4">
        <v>1</v>
      </c>
      <c r="E749" s="4">
        <v>210</v>
      </c>
      <c r="F749" s="4">
        <f>ROUND(Source!X723,O749)</f>
        <v>80922.75</v>
      </c>
      <c r="G749" s="4" t="s">
        <v>117</v>
      </c>
      <c r="H749" s="4" t="s">
        <v>118</v>
      </c>
      <c r="I749" s="4"/>
      <c r="J749" s="4"/>
      <c r="K749" s="4">
        <v>210</v>
      </c>
      <c r="L749" s="4">
        <v>25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61001.83</v>
      </c>
      <c r="X749" s="4">
        <v>1</v>
      </c>
      <c r="Y749" s="4">
        <v>61001.83</v>
      </c>
      <c r="Z749" s="4"/>
      <c r="AA749" s="4"/>
      <c r="AB749" s="4"/>
    </row>
    <row r="750" spans="1:28" x14ac:dyDescent="0.2">
      <c r="A750" s="4">
        <v>50</v>
      </c>
      <c r="B750" s="4">
        <v>0</v>
      </c>
      <c r="C750" s="4">
        <v>0</v>
      </c>
      <c r="D750" s="4">
        <v>1</v>
      </c>
      <c r="E750" s="4">
        <v>211</v>
      </c>
      <c r="F750" s="4">
        <f>ROUND(Source!Y723,O750)</f>
        <v>11560.41</v>
      </c>
      <c r="G750" s="4" t="s">
        <v>119</v>
      </c>
      <c r="H750" s="4" t="s">
        <v>120</v>
      </c>
      <c r="I750" s="4"/>
      <c r="J750" s="4"/>
      <c r="K750" s="4">
        <v>211</v>
      </c>
      <c r="L750" s="4">
        <v>26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8714.56</v>
      </c>
      <c r="X750" s="4">
        <v>1</v>
      </c>
      <c r="Y750" s="4">
        <v>8714.56</v>
      </c>
      <c r="Z750" s="4"/>
      <c r="AA750" s="4"/>
      <c r="AB750" s="4"/>
    </row>
    <row r="751" spans="1:28" x14ac:dyDescent="0.2">
      <c r="A751" s="4">
        <v>50</v>
      </c>
      <c r="B751" s="4">
        <v>0</v>
      </c>
      <c r="C751" s="4">
        <v>0</v>
      </c>
      <c r="D751" s="4">
        <v>1</v>
      </c>
      <c r="E751" s="4">
        <v>224</v>
      </c>
      <c r="F751" s="4">
        <f>ROUND(Source!AR723,O751)</f>
        <v>223427.44</v>
      </c>
      <c r="G751" s="4" t="s">
        <v>121</v>
      </c>
      <c r="H751" s="4" t="s">
        <v>122</v>
      </c>
      <c r="I751" s="4"/>
      <c r="J751" s="4"/>
      <c r="K751" s="4">
        <v>224</v>
      </c>
      <c r="L751" s="4">
        <v>27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164175.88</v>
      </c>
      <c r="X751" s="4">
        <v>1</v>
      </c>
      <c r="Y751" s="4">
        <v>164175.88</v>
      </c>
      <c r="Z751" s="4"/>
      <c r="AA751" s="4"/>
      <c r="AB751" s="4"/>
    </row>
    <row r="753" spans="1:245" x14ac:dyDescent="0.2">
      <c r="A753" s="1">
        <v>4</v>
      </c>
      <c r="B753" s="1">
        <v>1</v>
      </c>
      <c r="C753" s="1"/>
      <c r="D753" s="1">
        <f>ROW(A764)</f>
        <v>764</v>
      </c>
      <c r="E753" s="1"/>
      <c r="F753" s="1" t="s">
        <v>11</v>
      </c>
      <c r="G753" s="1" t="s">
        <v>427</v>
      </c>
      <c r="H753" s="1" t="s">
        <v>3</v>
      </c>
      <c r="I753" s="1">
        <v>0</v>
      </c>
      <c r="J753" s="1"/>
      <c r="K753" s="1">
        <v>-1</v>
      </c>
      <c r="L753" s="1"/>
      <c r="M753" s="1" t="s">
        <v>3</v>
      </c>
      <c r="N753" s="1"/>
      <c r="O753" s="1"/>
      <c r="P753" s="1"/>
      <c r="Q753" s="1"/>
      <c r="R753" s="1"/>
      <c r="S753" s="1">
        <v>0</v>
      </c>
      <c r="T753" s="1"/>
      <c r="U753" s="1" t="s">
        <v>3</v>
      </c>
      <c r="V753" s="1">
        <v>0</v>
      </c>
      <c r="W753" s="1"/>
      <c r="X753" s="1"/>
      <c r="Y753" s="1"/>
      <c r="Z753" s="1"/>
      <c r="AA753" s="1"/>
      <c r="AB753" s="1" t="s">
        <v>3</v>
      </c>
      <c r="AC753" s="1" t="s">
        <v>3</v>
      </c>
      <c r="AD753" s="1" t="s">
        <v>3</v>
      </c>
      <c r="AE753" s="1" t="s">
        <v>3</v>
      </c>
      <c r="AF753" s="1" t="s">
        <v>3</v>
      </c>
      <c r="AG753" s="1" t="s">
        <v>3</v>
      </c>
      <c r="AH753" s="1"/>
      <c r="AI753" s="1"/>
      <c r="AJ753" s="1"/>
      <c r="AK753" s="1"/>
      <c r="AL753" s="1"/>
      <c r="AM753" s="1"/>
      <c r="AN753" s="1"/>
      <c r="AO753" s="1"/>
      <c r="AP753" s="1" t="s">
        <v>3</v>
      </c>
      <c r="AQ753" s="1" t="s">
        <v>3</v>
      </c>
      <c r="AR753" s="1" t="s">
        <v>3</v>
      </c>
      <c r="AS753" s="1"/>
      <c r="AT753" s="1"/>
      <c r="AU753" s="1"/>
      <c r="AV753" s="1"/>
      <c r="AW753" s="1"/>
      <c r="AX753" s="1"/>
      <c r="AY753" s="1"/>
      <c r="AZ753" s="1" t="s">
        <v>3</v>
      </c>
      <c r="BA753" s="1"/>
      <c r="BB753" s="1" t="s">
        <v>3</v>
      </c>
      <c r="BC753" s="1" t="s">
        <v>3</v>
      </c>
      <c r="BD753" s="1" t="s">
        <v>3</v>
      </c>
      <c r="BE753" s="1" t="s">
        <v>3</v>
      </c>
      <c r="BF753" s="1" t="s">
        <v>3</v>
      </c>
      <c r="BG753" s="1" t="s">
        <v>3</v>
      </c>
      <c r="BH753" s="1" t="s">
        <v>3</v>
      </c>
      <c r="BI753" s="1" t="s">
        <v>3</v>
      </c>
      <c r="BJ753" s="1" t="s">
        <v>3</v>
      </c>
      <c r="BK753" s="1" t="s">
        <v>3</v>
      </c>
      <c r="BL753" s="1" t="s">
        <v>3</v>
      </c>
      <c r="BM753" s="1" t="s">
        <v>3</v>
      </c>
      <c r="BN753" s="1" t="s">
        <v>3</v>
      </c>
      <c r="BO753" s="1" t="s">
        <v>3</v>
      </c>
      <c r="BP753" s="1" t="s">
        <v>3</v>
      </c>
      <c r="BQ753" s="1"/>
      <c r="BR753" s="1"/>
      <c r="BS753" s="1"/>
      <c r="BT753" s="1"/>
      <c r="BU753" s="1"/>
      <c r="BV753" s="1"/>
      <c r="BW753" s="1"/>
      <c r="BX753" s="1">
        <v>0</v>
      </c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>
        <v>0</v>
      </c>
    </row>
    <row r="755" spans="1:245" x14ac:dyDescent="0.2">
      <c r="A755" s="2">
        <v>52</v>
      </c>
      <c r="B755" s="2">
        <f t="shared" ref="B755:G755" si="443">B764</f>
        <v>1</v>
      </c>
      <c r="C755" s="2">
        <f t="shared" si="443"/>
        <v>4</v>
      </c>
      <c r="D755" s="2">
        <f t="shared" si="443"/>
        <v>753</v>
      </c>
      <c r="E755" s="2">
        <f t="shared" si="443"/>
        <v>0</v>
      </c>
      <c r="F755" s="2" t="str">
        <f t="shared" si="443"/>
        <v>Новый раздел</v>
      </c>
      <c r="G755" s="2" t="str">
        <f t="shared" si="443"/>
        <v>6. Структурированная кабельная система</v>
      </c>
      <c r="H755" s="2"/>
      <c r="I755" s="2"/>
      <c r="J755" s="2"/>
      <c r="K755" s="2"/>
      <c r="L755" s="2"/>
      <c r="M755" s="2"/>
      <c r="N755" s="2"/>
      <c r="O755" s="2">
        <f t="shared" ref="O755:AT755" si="444">O764</f>
        <v>12173.5</v>
      </c>
      <c r="P755" s="2">
        <f t="shared" si="444"/>
        <v>1.24</v>
      </c>
      <c r="Q755" s="2">
        <f t="shared" si="444"/>
        <v>0.12</v>
      </c>
      <c r="R755" s="2">
        <f t="shared" si="444"/>
        <v>0</v>
      </c>
      <c r="S755" s="2">
        <f t="shared" si="444"/>
        <v>12172.14</v>
      </c>
      <c r="T755" s="2">
        <f t="shared" si="444"/>
        <v>0</v>
      </c>
      <c r="U755" s="2">
        <f t="shared" si="444"/>
        <v>17.823999999999998</v>
      </c>
      <c r="V755" s="2">
        <f t="shared" si="444"/>
        <v>0</v>
      </c>
      <c r="W755" s="2">
        <f t="shared" si="444"/>
        <v>0</v>
      </c>
      <c r="X755" s="2">
        <f t="shared" si="444"/>
        <v>8520.5</v>
      </c>
      <c r="Y755" s="2">
        <f t="shared" si="444"/>
        <v>1217.22</v>
      </c>
      <c r="Z755" s="2">
        <f t="shared" si="444"/>
        <v>0</v>
      </c>
      <c r="AA755" s="2">
        <f t="shared" si="444"/>
        <v>0</v>
      </c>
      <c r="AB755" s="2">
        <f t="shared" si="444"/>
        <v>12173.5</v>
      </c>
      <c r="AC755" s="2">
        <f t="shared" si="444"/>
        <v>1.24</v>
      </c>
      <c r="AD755" s="2">
        <f t="shared" si="444"/>
        <v>0.12</v>
      </c>
      <c r="AE755" s="2">
        <f t="shared" si="444"/>
        <v>0</v>
      </c>
      <c r="AF755" s="2">
        <f t="shared" si="444"/>
        <v>12172.14</v>
      </c>
      <c r="AG755" s="2">
        <f t="shared" si="444"/>
        <v>0</v>
      </c>
      <c r="AH755" s="2">
        <f t="shared" si="444"/>
        <v>17.823999999999998</v>
      </c>
      <c r="AI755" s="2">
        <f t="shared" si="444"/>
        <v>0</v>
      </c>
      <c r="AJ755" s="2">
        <f t="shared" si="444"/>
        <v>0</v>
      </c>
      <c r="AK755" s="2">
        <f t="shared" si="444"/>
        <v>8520.5</v>
      </c>
      <c r="AL755" s="2">
        <f t="shared" si="444"/>
        <v>1217.22</v>
      </c>
      <c r="AM755" s="2">
        <f t="shared" si="444"/>
        <v>0</v>
      </c>
      <c r="AN755" s="2">
        <f t="shared" si="444"/>
        <v>0</v>
      </c>
      <c r="AO755" s="2">
        <f t="shared" si="444"/>
        <v>0</v>
      </c>
      <c r="AP755" s="2">
        <f t="shared" si="444"/>
        <v>0</v>
      </c>
      <c r="AQ755" s="2">
        <f t="shared" si="444"/>
        <v>0</v>
      </c>
      <c r="AR755" s="2">
        <f t="shared" si="444"/>
        <v>21911.22</v>
      </c>
      <c r="AS755" s="2">
        <f t="shared" si="444"/>
        <v>0</v>
      </c>
      <c r="AT755" s="2">
        <f t="shared" si="444"/>
        <v>0</v>
      </c>
      <c r="AU755" s="2">
        <f t="shared" ref="AU755:BZ755" si="445">AU764</f>
        <v>21911.22</v>
      </c>
      <c r="AV755" s="2">
        <f t="shared" si="445"/>
        <v>1.24</v>
      </c>
      <c r="AW755" s="2">
        <f t="shared" si="445"/>
        <v>1.24</v>
      </c>
      <c r="AX755" s="2">
        <f t="shared" si="445"/>
        <v>0</v>
      </c>
      <c r="AY755" s="2">
        <f t="shared" si="445"/>
        <v>1.24</v>
      </c>
      <c r="AZ755" s="2">
        <f t="shared" si="445"/>
        <v>0</v>
      </c>
      <c r="BA755" s="2">
        <f t="shared" si="445"/>
        <v>0</v>
      </c>
      <c r="BB755" s="2">
        <f t="shared" si="445"/>
        <v>0</v>
      </c>
      <c r="BC755" s="2">
        <f t="shared" si="445"/>
        <v>0</v>
      </c>
      <c r="BD755" s="2">
        <f t="shared" si="445"/>
        <v>0</v>
      </c>
      <c r="BE755" s="2">
        <f t="shared" si="445"/>
        <v>0</v>
      </c>
      <c r="BF755" s="2">
        <f t="shared" si="445"/>
        <v>0</v>
      </c>
      <c r="BG755" s="2">
        <f t="shared" si="445"/>
        <v>0</v>
      </c>
      <c r="BH755" s="2">
        <f t="shared" si="445"/>
        <v>0</v>
      </c>
      <c r="BI755" s="2">
        <f t="shared" si="445"/>
        <v>0</v>
      </c>
      <c r="BJ755" s="2">
        <f t="shared" si="445"/>
        <v>0</v>
      </c>
      <c r="BK755" s="2">
        <f t="shared" si="445"/>
        <v>0</v>
      </c>
      <c r="BL755" s="2">
        <f t="shared" si="445"/>
        <v>0</v>
      </c>
      <c r="BM755" s="2">
        <f t="shared" si="445"/>
        <v>0</v>
      </c>
      <c r="BN755" s="2">
        <f t="shared" si="445"/>
        <v>0</v>
      </c>
      <c r="BO755" s="2">
        <f t="shared" si="445"/>
        <v>0</v>
      </c>
      <c r="BP755" s="2">
        <f t="shared" si="445"/>
        <v>0</v>
      </c>
      <c r="BQ755" s="2">
        <f t="shared" si="445"/>
        <v>0</v>
      </c>
      <c r="BR755" s="2">
        <f t="shared" si="445"/>
        <v>0</v>
      </c>
      <c r="BS755" s="2">
        <f t="shared" si="445"/>
        <v>0</v>
      </c>
      <c r="BT755" s="2">
        <f t="shared" si="445"/>
        <v>0</v>
      </c>
      <c r="BU755" s="2">
        <f t="shared" si="445"/>
        <v>0</v>
      </c>
      <c r="BV755" s="2">
        <f t="shared" si="445"/>
        <v>0</v>
      </c>
      <c r="BW755" s="2">
        <f t="shared" si="445"/>
        <v>0</v>
      </c>
      <c r="BX755" s="2">
        <f t="shared" si="445"/>
        <v>0</v>
      </c>
      <c r="BY755" s="2">
        <f t="shared" si="445"/>
        <v>0</v>
      </c>
      <c r="BZ755" s="2">
        <f t="shared" si="445"/>
        <v>0</v>
      </c>
      <c r="CA755" s="2">
        <f t="shared" ref="CA755:DF755" si="446">CA764</f>
        <v>21911.22</v>
      </c>
      <c r="CB755" s="2">
        <f t="shared" si="446"/>
        <v>0</v>
      </c>
      <c r="CC755" s="2">
        <f t="shared" si="446"/>
        <v>0</v>
      </c>
      <c r="CD755" s="2">
        <f t="shared" si="446"/>
        <v>21911.22</v>
      </c>
      <c r="CE755" s="2">
        <f t="shared" si="446"/>
        <v>1.24</v>
      </c>
      <c r="CF755" s="2">
        <f t="shared" si="446"/>
        <v>1.24</v>
      </c>
      <c r="CG755" s="2">
        <f t="shared" si="446"/>
        <v>0</v>
      </c>
      <c r="CH755" s="2">
        <f t="shared" si="446"/>
        <v>1.24</v>
      </c>
      <c r="CI755" s="2">
        <f t="shared" si="446"/>
        <v>0</v>
      </c>
      <c r="CJ755" s="2">
        <f t="shared" si="446"/>
        <v>0</v>
      </c>
      <c r="CK755" s="2">
        <f t="shared" si="446"/>
        <v>0</v>
      </c>
      <c r="CL755" s="2">
        <f t="shared" si="446"/>
        <v>0</v>
      </c>
      <c r="CM755" s="2">
        <f t="shared" si="446"/>
        <v>0</v>
      </c>
      <c r="CN755" s="2">
        <f t="shared" si="446"/>
        <v>0</v>
      </c>
      <c r="CO755" s="2">
        <f t="shared" si="446"/>
        <v>0</v>
      </c>
      <c r="CP755" s="2">
        <f t="shared" si="446"/>
        <v>0</v>
      </c>
      <c r="CQ755" s="2">
        <f t="shared" si="446"/>
        <v>0</v>
      </c>
      <c r="CR755" s="2">
        <f t="shared" si="446"/>
        <v>0</v>
      </c>
      <c r="CS755" s="2">
        <f t="shared" si="446"/>
        <v>0</v>
      </c>
      <c r="CT755" s="2">
        <f t="shared" si="446"/>
        <v>0</v>
      </c>
      <c r="CU755" s="2">
        <f t="shared" si="446"/>
        <v>0</v>
      </c>
      <c r="CV755" s="2">
        <f t="shared" si="446"/>
        <v>0</v>
      </c>
      <c r="CW755" s="2">
        <f t="shared" si="446"/>
        <v>0</v>
      </c>
      <c r="CX755" s="2">
        <f t="shared" si="446"/>
        <v>0</v>
      </c>
      <c r="CY755" s="2">
        <f t="shared" si="446"/>
        <v>0</v>
      </c>
      <c r="CZ755" s="2">
        <f t="shared" si="446"/>
        <v>0</v>
      </c>
      <c r="DA755" s="2">
        <f t="shared" si="446"/>
        <v>0</v>
      </c>
      <c r="DB755" s="2">
        <f t="shared" si="446"/>
        <v>0</v>
      </c>
      <c r="DC755" s="2">
        <f t="shared" si="446"/>
        <v>0</v>
      </c>
      <c r="DD755" s="2">
        <f t="shared" si="446"/>
        <v>0</v>
      </c>
      <c r="DE755" s="2">
        <f t="shared" si="446"/>
        <v>0</v>
      </c>
      <c r="DF755" s="2">
        <f t="shared" si="446"/>
        <v>0</v>
      </c>
      <c r="DG755" s="3">
        <f t="shared" ref="DG755:EL755" si="447">DG764</f>
        <v>0</v>
      </c>
      <c r="DH755" s="3">
        <f t="shared" si="447"/>
        <v>0</v>
      </c>
      <c r="DI755" s="3">
        <f t="shared" si="447"/>
        <v>0</v>
      </c>
      <c r="DJ755" s="3">
        <f t="shared" si="447"/>
        <v>0</v>
      </c>
      <c r="DK755" s="3">
        <f t="shared" si="447"/>
        <v>0</v>
      </c>
      <c r="DL755" s="3">
        <f t="shared" si="447"/>
        <v>0</v>
      </c>
      <c r="DM755" s="3">
        <f t="shared" si="447"/>
        <v>0</v>
      </c>
      <c r="DN755" s="3">
        <f t="shared" si="447"/>
        <v>0</v>
      </c>
      <c r="DO755" s="3">
        <f t="shared" si="447"/>
        <v>0</v>
      </c>
      <c r="DP755" s="3">
        <f t="shared" si="447"/>
        <v>0</v>
      </c>
      <c r="DQ755" s="3">
        <f t="shared" si="447"/>
        <v>0</v>
      </c>
      <c r="DR755" s="3">
        <f t="shared" si="447"/>
        <v>0</v>
      </c>
      <c r="DS755" s="3">
        <f t="shared" si="447"/>
        <v>0</v>
      </c>
      <c r="DT755" s="3">
        <f t="shared" si="447"/>
        <v>0</v>
      </c>
      <c r="DU755" s="3">
        <f t="shared" si="447"/>
        <v>0</v>
      </c>
      <c r="DV755" s="3">
        <f t="shared" si="447"/>
        <v>0</v>
      </c>
      <c r="DW755" s="3">
        <f t="shared" si="447"/>
        <v>0</v>
      </c>
      <c r="DX755" s="3">
        <f t="shared" si="447"/>
        <v>0</v>
      </c>
      <c r="DY755" s="3">
        <f t="shared" si="447"/>
        <v>0</v>
      </c>
      <c r="DZ755" s="3">
        <f t="shared" si="447"/>
        <v>0</v>
      </c>
      <c r="EA755" s="3">
        <f t="shared" si="447"/>
        <v>0</v>
      </c>
      <c r="EB755" s="3">
        <f t="shared" si="447"/>
        <v>0</v>
      </c>
      <c r="EC755" s="3">
        <f t="shared" si="447"/>
        <v>0</v>
      </c>
      <c r="ED755" s="3">
        <f t="shared" si="447"/>
        <v>0</v>
      </c>
      <c r="EE755" s="3">
        <f t="shared" si="447"/>
        <v>0</v>
      </c>
      <c r="EF755" s="3">
        <f t="shared" si="447"/>
        <v>0</v>
      </c>
      <c r="EG755" s="3">
        <f t="shared" si="447"/>
        <v>0</v>
      </c>
      <c r="EH755" s="3">
        <f t="shared" si="447"/>
        <v>0</v>
      </c>
      <c r="EI755" s="3">
        <f t="shared" si="447"/>
        <v>0</v>
      </c>
      <c r="EJ755" s="3">
        <f t="shared" si="447"/>
        <v>0</v>
      </c>
      <c r="EK755" s="3">
        <f t="shared" si="447"/>
        <v>0</v>
      </c>
      <c r="EL755" s="3">
        <f t="shared" si="447"/>
        <v>0</v>
      </c>
      <c r="EM755" s="3">
        <f t="shared" ref="EM755:FR755" si="448">EM764</f>
        <v>0</v>
      </c>
      <c r="EN755" s="3">
        <f t="shared" si="448"/>
        <v>0</v>
      </c>
      <c r="EO755" s="3">
        <f t="shared" si="448"/>
        <v>0</v>
      </c>
      <c r="EP755" s="3">
        <f t="shared" si="448"/>
        <v>0</v>
      </c>
      <c r="EQ755" s="3">
        <f t="shared" si="448"/>
        <v>0</v>
      </c>
      <c r="ER755" s="3">
        <f t="shared" si="448"/>
        <v>0</v>
      </c>
      <c r="ES755" s="3">
        <f t="shared" si="448"/>
        <v>0</v>
      </c>
      <c r="ET755" s="3">
        <f t="shared" si="448"/>
        <v>0</v>
      </c>
      <c r="EU755" s="3">
        <f t="shared" si="448"/>
        <v>0</v>
      </c>
      <c r="EV755" s="3">
        <f t="shared" si="448"/>
        <v>0</v>
      </c>
      <c r="EW755" s="3">
        <f t="shared" si="448"/>
        <v>0</v>
      </c>
      <c r="EX755" s="3">
        <f t="shared" si="448"/>
        <v>0</v>
      </c>
      <c r="EY755" s="3">
        <f t="shared" si="448"/>
        <v>0</v>
      </c>
      <c r="EZ755" s="3">
        <f t="shared" si="448"/>
        <v>0</v>
      </c>
      <c r="FA755" s="3">
        <f t="shared" si="448"/>
        <v>0</v>
      </c>
      <c r="FB755" s="3">
        <f t="shared" si="448"/>
        <v>0</v>
      </c>
      <c r="FC755" s="3">
        <f t="shared" si="448"/>
        <v>0</v>
      </c>
      <c r="FD755" s="3">
        <f t="shared" si="448"/>
        <v>0</v>
      </c>
      <c r="FE755" s="3">
        <f t="shared" si="448"/>
        <v>0</v>
      </c>
      <c r="FF755" s="3">
        <f t="shared" si="448"/>
        <v>0</v>
      </c>
      <c r="FG755" s="3">
        <f t="shared" si="448"/>
        <v>0</v>
      </c>
      <c r="FH755" s="3">
        <f t="shared" si="448"/>
        <v>0</v>
      </c>
      <c r="FI755" s="3">
        <f t="shared" si="448"/>
        <v>0</v>
      </c>
      <c r="FJ755" s="3">
        <f t="shared" si="448"/>
        <v>0</v>
      </c>
      <c r="FK755" s="3">
        <f t="shared" si="448"/>
        <v>0</v>
      </c>
      <c r="FL755" s="3">
        <f t="shared" si="448"/>
        <v>0</v>
      </c>
      <c r="FM755" s="3">
        <f t="shared" si="448"/>
        <v>0</v>
      </c>
      <c r="FN755" s="3">
        <f t="shared" si="448"/>
        <v>0</v>
      </c>
      <c r="FO755" s="3">
        <f t="shared" si="448"/>
        <v>0</v>
      </c>
      <c r="FP755" s="3">
        <f t="shared" si="448"/>
        <v>0</v>
      </c>
      <c r="FQ755" s="3">
        <f t="shared" si="448"/>
        <v>0</v>
      </c>
      <c r="FR755" s="3">
        <f t="shared" si="448"/>
        <v>0</v>
      </c>
      <c r="FS755" s="3">
        <f t="shared" ref="FS755:GX755" si="449">FS764</f>
        <v>0</v>
      </c>
      <c r="FT755" s="3">
        <f t="shared" si="449"/>
        <v>0</v>
      </c>
      <c r="FU755" s="3">
        <f t="shared" si="449"/>
        <v>0</v>
      </c>
      <c r="FV755" s="3">
        <f t="shared" si="449"/>
        <v>0</v>
      </c>
      <c r="FW755" s="3">
        <f t="shared" si="449"/>
        <v>0</v>
      </c>
      <c r="FX755" s="3">
        <f t="shared" si="449"/>
        <v>0</v>
      </c>
      <c r="FY755" s="3">
        <f t="shared" si="449"/>
        <v>0</v>
      </c>
      <c r="FZ755" s="3">
        <f t="shared" si="449"/>
        <v>0</v>
      </c>
      <c r="GA755" s="3">
        <f t="shared" si="449"/>
        <v>0</v>
      </c>
      <c r="GB755" s="3">
        <f t="shared" si="449"/>
        <v>0</v>
      </c>
      <c r="GC755" s="3">
        <f t="shared" si="449"/>
        <v>0</v>
      </c>
      <c r="GD755" s="3">
        <f t="shared" si="449"/>
        <v>0</v>
      </c>
      <c r="GE755" s="3">
        <f t="shared" si="449"/>
        <v>0</v>
      </c>
      <c r="GF755" s="3">
        <f t="shared" si="449"/>
        <v>0</v>
      </c>
      <c r="GG755" s="3">
        <f t="shared" si="449"/>
        <v>0</v>
      </c>
      <c r="GH755" s="3">
        <f t="shared" si="449"/>
        <v>0</v>
      </c>
      <c r="GI755" s="3">
        <f t="shared" si="449"/>
        <v>0</v>
      </c>
      <c r="GJ755" s="3">
        <f t="shared" si="449"/>
        <v>0</v>
      </c>
      <c r="GK755" s="3">
        <f t="shared" si="449"/>
        <v>0</v>
      </c>
      <c r="GL755" s="3">
        <f t="shared" si="449"/>
        <v>0</v>
      </c>
      <c r="GM755" s="3">
        <f t="shared" si="449"/>
        <v>0</v>
      </c>
      <c r="GN755" s="3">
        <f t="shared" si="449"/>
        <v>0</v>
      </c>
      <c r="GO755" s="3">
        <f t="shared" si="449"/>
        <v>0</v>
      </c>
      <c r="GP755" s="3">
        <f t="shared" si="449"/>
        <v>0</v>
      </c>
      <c r="GQ755" s="3">
        <f t="shared" si="449"/>
        <v>0</v>
      </c>
      <c r="GR755" s="3">
        <f t="shared" si="449"/>
        <v>0</v>
      </c>
      <c r="GS755" s="3">
        <f t="shared" si="449"/>
        <v>0</v>
      </c>
      <c r="GT755" s="3">
        <f t="shared" si="449"/>
        <v>0</v>
      </c>
      <c r="GU755" s="3">
        <f t="shared" si="449"/>
        <v>0</v>
      </c>
      <c r="GV755" s="3">
        <f t="shared" si="449"/>
        <v>0</v>
      </c>
      <c r="GW755" s="3">
        <f t="shared" si="449"/>
        <v>0</v>
      </c>
      <c r="GX755" s="3">
        <f t="shared" si="449"/>
        <v>0</v>
      </c>
    </row>
    <row r="757" spans="1:245" x14ac:dyDescent="0.2">
      <c r="A757">
        <v>17</v>
      </c>
      <c r="B757">
        <v>1</v>
      </c>
      <c r="D757">
        <f>ROW(EtalonRes!A282)</f>
        <v>282</v>
      </c>
      <c r="E757" t="s">
        <v>428</v>
      </c>
      <c r="F757" t="s">
        <v>62</v>
      </c>
      <c r="G757" t="s">
        <v>314</v>
      </c>
      <c r="H757" t="s">
        <v>35</v>
      </c>
      <c r="I757">
        <v>2</v>
      </c>
      <c r="J757">
        <v>0</v>
      </c>
      <c r="K757">
        <v>2</v>
      </c>
      <c r="O757">
        <f t="shared" ref="O757:O762" si="450">ROUND(CP757,2)</f>
        <v>3262.96</v>
      </c>
      <c r="P757">
        <f t="shared" ref="P757:P762" si="451">ROUND(CQ757*I757,2)</f>
        <v>0</v>
      </c>
      <c r="Q757">
        <f t="shared" ref="Q757:Q762" si="452">ROUND(CR757*I757,2)</f>
        <v>0</v>
      </c>
      <c r="R757">
        <f t="shared" ref="R757:R762" si="453">ROUND(CS757*I757,2)</f>
        <v>0</v>
      </c>
      <c r="S757">
        <f t="shared" ref="S757:S762" si="454">ROUND(CT757*I757,2)</f>
        <v>3262.96</v>
      </c>
      <c r="T757">
        <f t="shared" ref="T757:T762" si="455">ROUND(CU757*I757,2)</f>
        <v>0</v>
      </c>
      <c r="U757">
        <f t="shared" ref="U757:U762" si="456">CV757*I757</f>
        <v>4.24</v>
      </c>
      <c r="V757">
        <f t="shared" ref="V757:V762" si="457">CW757*I757</f>
        <v>0</v>
      </c>
      <c r="W757">
        <f t="shared" ref="W757:W762" si="458">ROUND(CX757*I757,2)</f>
        <v>0</v>
      </c>
      <c r="X757">
        <f t="shared" ref="X757:Y762" si="459">ROUND(CY757,2)</f>
        <v>2284.0700000000002</v>
      </c>
      <c r="Y757">
        <f t="shared" si="459"/>
        <v>326.3</v>
      </c>
      <c r="AA757">
        <v>1472364219</v>
      </c>
      <c r="AB757">
        <f t="shared" ref="AB757:AB762" si="460">ROUND((AC757+AD757+AF757),6)</f>
        <v>1631.48</v>
      </c>
      <c r="AC757">
        <f>ROUND(((ES757*2)),6)</f>
        <v>0</v>
      </c>
      <c r="AD757">
        <f>ROUND(((((ET757*2))-((EU757*2)))+AE757),6)</f>
        <v>0</v>
      </c>
      <c r="AE757">
        <f t="shared" ref="AE757:AF759" si="461">ROUND(((EU757*2)),6)</f>
        <v>0</v>
      </c>
      <c r="AF757">
        <f t="shared" si="461"/>
        <v>1631.48</v>
      </c>
      <c r="AG757">
        <f t="shared" ref="AG757:AG762" si="462">ROUND((AP757),6)</f>
        <v>0</v>
      </c>
      <c r="AH757">
        <f t="shared" ref="AH757:AI759" si="463">((EW757*2))</f>
        <v>2.12</v>
      </c>
      <c r="AI757">
        <f t="shared" si="463"/>
        <v>0</v>
      </c>
      <c r="AJ757">
        <f t="shared" ref="AJ757:AJ762" si="464">(AS757)</f>
        <v>0</v>
      </c>
      <c r="AK757">
        <v>815.74</v>
      </c>
      <c r="AL757">
        <v>0</v>
      </c>
      <c r="AM757">
        <v>0</v>
      </c>
      <c r="AN757">
        <v>0</v>
      </c>
      <c r="AO757">
        <v>815.74</v>
      </c>
      <c r="AP757">
        <v>0</v>
      </c>
      <c r="AQ757">
        <v>1.06</v>
      </c>
      <c r="AR757">
        <v>0</v>
      </c>
      <c r="AS757">
        <v>0</v>
      </c>
      <c r="AT757">
        <v>70</v>
      </c>
      <c r="AU757">
        <v>10</v>
      </c>
      <c r="AV757">
        <v>1</v>
      </c>
      <c r="AW757">
        <v>1</v>
      </c>
      <c r="AZ757">
        <v>1</v>
      </c>
      <c r="BA757">
        <v>1</v>
      </c>
      <c r="BB757">
        <v>1</v>
      </c>
      <c r="BC757">
        <v>1</v>
      </c>
      <c r="BD757" t="s">
        <v>3</v>
      </c>
      <c r="BE757" t="s">
        <v>3</v>
      </c>
      <c r="BF757" t="s">
        <v>3</v>
      </c>
      <c r="BG757" t="s">
        <v>3</v>
      </c>
      <c r="BH757">
        <v>0</v>
      </c>
      <c r="BI757">
        <v>4</v>
      </c>
      <c r="BJ757" t="s">
        <v>64</v>
      </c>
      <c r="BM757">
        <v>0</v>
      </c>
      <c r="BN757">
        <v>0</v>
      </c>
      <c r="BO757" t="s">
        <v>3</v>
      </c>
      <c r="BP757">
        <v>0</v>
      </c>
      <c r="BQ757">
        <v>1</v>
      </c>
      <c r="BR757">
        <v>0</v>
      </c>
      <c r="BS757">
        <v>1</v>
      </c>
      <c r="BT757">
        <v>1</v>
      </c>
      <c r="BU757">
        <v>1</v>
      </c>
      <c r="BV757">
        <v>1</v>
      </c>
      <c r="BW757">
        <v>1</v>
      </c>
      <c r="BX757">
        <v>1</v>
      </c>
      <c r="BY757" t="s">
        <v>3</v>
      </c>
      <c r="BZ757">
        <v>70</v>
      </c>
      <c r="CA757">
        <v>10</v>
      </c>
      <c r="CB757" t="s">
        <v>3</v>
      </c>
      <c r="CE757">
        <v>0</v>
      </c>
      <c r="CF757">
        <v>0</v>
      </c>
      <c r="CG757">
        <v>0</v>
      </c>
      <c r="CM757">
        <v>0</v>
      </c>
      <c r="CN757" t="s">
        <v>3</v>
      </c>
      <c r="CO757">
        <v>0</v>
      </c>
      <c r="CP757">
        <f t="shared" ref="CP757:CP762" si="465">(P757+Q757+S757)</f>
        <v>3262.96</v>
      </c>
      <c r="CQ757">
        <f t="shared" ref="CQ757:CQ762" si="466">(AC757*BC757*AW757)</f>
        <v>0</v>
      </c>
      <c r="CR757">
        <f>(((((ET757*2))*BB757-((EU757*2))*BS757)+AE757*BS757)*AV757)</f>
        <v>0</v>
      </c>
      <c r="CS757">
        <f t="shared" ref="CS757:CS762" si="467">(AE757*BS757*AV757)</f>
        <v>0</v>
      </c>
      <c r="CT757">
        <f t="shared" ref="CT757:CT762" si="468">(AF757*BA757*AV757)</f>
        <v>1631.48</v>
      </c>
      <c r="CU757">
        <f t="shared" ref="CU757:CU762" si="469">AG757</f>
        <v>0</v>
      </c>
      <c r="CV757">
        <f t="shared" ref="CV757:CV762" si="470">(AH757*AV757)</f>
        <v>2.12</v>
      </c>
      <c r="CW757">
        <f t="shared" ref="CW757:CX762" si="471">AI757</f>
        <v>0</v>
      </c>
      <c r="CX757">
        <f t="shared" si="471"/>
        <v>0</v>
      </c>
      <c r="CY757">
        <f t="shared" ref="CY757:CY762" si="472">((S757*BZ757)/100)</f>
        <v>2284.0720000000001</v>
      </c>
      <c r="CZ757">
        <f t="shared" ref="CZ757:CZ762" si="473">((S757*CA757)/100)</f>
        <v>326.29599999999999</v>
      </c>
      <c r="DC757" t="s">
        <v>3</v>
      </c>
      <c r="DD757" t="s">
        <v>56</v>
      </c>
      <c r="DE757" t="s">
        <v>56</v>
      </c>
      <c r="DF757" t="s">
        <v>56</v>
      </c>
      <c r="DG757" t="s">
        <v>56</v>
      </c>
      <c r="DH757" t="s">
        <v>3</v>
      </c>
      <c r="DI757" t="s">
        <v>56</v>
      </c>
      <c r="DJ757" t="s">
        <v>56</v>
      </c>
      <c r="DK757" t="s">
        <v>3</v>
      </c>
      <c r="DL757" t="s">
        <v>3</v>
      </c>
      <c r="DM757" t="s">
        <v>3</v>
      </c>
      <c r="DN757">
        <v>0</v>
      </c>
      <c r="DO757">
        <v>0</v>
      </c>
      <c r="DP757">
        <v>1</v>
      </c>
      <c r="DQ757">
        <v>1</v>
      </c>
      <c r="DU757">
        <v>16987630</v>
      </c>
      <c r="DV757" t="s">
        <v>35</v>
      </c>
      <c r="DW757" t="s">
        <v>35</v>
      </c>
      <c r="DX757">
        <v>1</v>
      </c>
      <c r="DZ757" t="s">
        <v>3</v>
      </c>
      <c r="EA757" t="s">
        <v>3</v>
      </c>
      <c r="EB757" t="s">
        <v>3</v>
      </c>
      <c r="EC757" t="s">
        <v>3</v>
      </c>
      <c r="EE757">
        <v>1441815344</v>
      </c>
      <c r="EF757">
        <v>1</v>
      </c>
      <c r="EG757" t="s">
        <v>20</v>
      </c>
      <c r="EH757">
        <v>0</v>
      </c>
      <c r="EI757" t="s">
        <v>3</v>
      </c>
      <c r="EJ757">
        <v>4</v>
      </c>
      <c r="EK757">
        <v>0</v>
      </c>
      <c r="EL757" t="s">
        <v>21</v>
      </c>
      <c r="EM757" t="s">
        <v>22</v>
      </c>
      <c r="EO757" t="s">
        <v>3</v>
      </c>
      <c r="EQ757">
        <v>0</v>
      </c>
      <c r="ER757">
        <v>815.74</v>
      </c>
      <c r="ES757">
        <v>0</v>
      </c>
      <c r="ET757">
        <v>0</v>
      </c>
      <c r="EU757">
        <v>0</v>
      </c>
      <c r="EV757">
        <v>815.74</v>
      </c>
      <c r="EW757">
        <v>1.06</v>
      </c>
      <c r="EX757">
        <v>0</v>
      </c>
      <c r="EY757">
        <v>0</v>
      </c>
      <c r="FQ757">
        <v>0</v>
      </c>
      <c r="FR757">
        <f t="shared" ref="FR757:FR762" si="474">ROUND(IF(BI757=3,GM757,0),2)</f>
        <v>0</v>
      </c>
      <c r="FS757">
        <v>0</v>
      </c>
      <c r="FX757">
        <v>70</v>
      </c>
      <c r="FY757">
        <v>10</v>
      </c>
      <c r="GA757" t="s">
        <v>3</v>
      </c>
      <c r="GD757">
        <v>0</v>
      </c>
      <c r="GF757">
        <v>359465501</v>
      </c>
      <c r="GG757">
        <v>2</v>
      </c>
      <c r="GH757">
        <v>1</v>
      </c>
      <c r="GI757">
        <v>-2</v>
      </c>
      <c r="GJ757">
        <v>0</v>
      </c>
      <c r="GK757">
        <f>ROUND(R757*(R12)/100,2)</f>
        <v>0</v>
      </c>
      <c r="GL757">
        <f t="shared" ref="GL757:GL762" si="475">ROUND(IF(AND(BH757=3,BI757=3,FS757&lt;&gt;0),P757,0),2)</f>
        <v>0</v>
      </c>
      <c r="GM757">
        <f t="shared" ref="GM757:GM762" si="476">ROUND(O757+X757+Y757+GK757,2)+GX757</f>
        <v>5873.33</v>
      </c>
      <c r="GN757">
        <f t="shared" ref="GN757:GN762" si="477">IF(OR(BI757=0,BI757=1),GM757-GX757,0)</f>
        <v>0</v>
      </c>
      <c r="GO757">
        <f t="shared" ref="GO757:GO762" si="478">IF(BI757=2,GM757-GX757,0)</f>
        <v>0</v>
      </c>
      <c r="GP757">
        <f t="shared" ref="GP757:GP762" si="479">IF(BI757=4,GM757-GX757,0)</f>
        <v>5873.33</v>
      </c>
      <c r="GR757">
        <v>0</v>
      </c>
      <c r="GS757">
        <v>3</v>
      </c>
      <c r="GT757">
        <v>0</v>
      </c>
      <c r="GU757" t="s">
        <v>3</v>
      </c>
      <c r="GV757">
        <f t="shared" ref="GV757:GV762" si="480">ROUND((GT757),6)</f>
        <v>0</v>
      </c>
      <c r="GW757">
        <v>1</v>
      </c>
      <c r="GX757">
        <f t="shared" ref="GX757:GX762" si="481">ROUND(HC757*I757,2)</f>
        <v>0</v>
      </c>
      <c r="HA757">
        <v>0</v>
      </c>
      <c r="HB757">
        <v>0</v>
      </c>
      <c r="HC757">
        <f t="shared" ref="HC757:HC762" si="482">GV757*GW757</f>
        <v>0</v>
      </c>
      <c r="HE757" t="s">
        <v>3</v>
      </c>
      <c r="HF757" t="s">
        <v>3</v>
      </c>
      <c r="HM757" t="s">
        <v>3</v>
      </c>
      <c r="HN757" t="s">
        <v>3</v>
      </c>
      <c r="HO757" t="s">
        <v>3</v>
      </c>
      <c r="HP757" t="s">
        <v>3</v>
      </c>
      <c r="HQ757" t="s">
        <v>3</v>
      </c>
      <c r="IK757">
        <v>0</v>
      </c>
    </row>
    <row r="758" spans="1:245" x14ac:dyDescent="0.2">
      <c r="A758">
        <v>17</v>
      </c>
      <c r="B758">
        <v>1</v>
      </c>
      <c r="D758">
        <f>ROW(EtalonRes!A283)</f>
        <v>283</v>
      </c>
      <c r="E758" t="s">
        <v>429</v>
      </c>
      <c r="F758" t="s">
        <v>430</v>
      </c>
      <c r="G758" t="s">
        <v>431</v>
      </c>
      <c r="H758" t="s">
        <v>35</v>
      </c>
      <c r="I758">
        <v>2</v>
      </c>
      <c r="J758">
        <v>0</v>
      </c>
      <c r="K758">
        <v>2</v>
      </c>
      <c r="O758">
        <f t="shared" si="450"/>
        <v>4282.12</v>
      </c>
      <c r="P758">
        <f t="shared" si="451"/>
        <v>0</v>
      </c>
      <c r="Q758">
        <f t="shared" si="452"/>
        <v>0</v>
      </c>
      <c r="R758">
        <f t="shared" si="453"/>
        <v>0</v>
      </c>
      <c r="S758">
        <f t="shared" si="454"/>
        <v>4282.12</v>
      </c>
      <c r="T758">
        <f t="shared" si="455"/>
        <v>0</v>
      </c>
      <c r="U758">
        <f t="shared" si="456"/>
        <v>7.04</v>
      </c>
      <c r="V758">
        <f t="shared" si="457"/>
        <v>0</v>
      </c>
      <c r="W758">
        <f t="shared" si="458"/>
        <v>0</v>
      </c>
      <c r="X758">
        <f t="shared" si="459"/>
        <v>2997.48</v>
      </c>
      <c r="Y758">
        <f t="shared" si="459"/>
        <v>428.21</v>
      </c>
      <c r="AA758">
        <v>1472364219</v>
      </c>
      <c r="AB758">
        <f t="shared" si="460"/>
        <v>2141.06</v>
      </c>
      <c r="AC758">
        <f>ROUND(((ES758*2)),6)</f>
        <v>0</v>
      </c>
      <c r="AD758">
        <f>ROUND(((((ET758*2))-((EU758*2)))+AE758),6)</f>
        <v>0</v>
      </c>
      <c r="AE758">
        <f t="shared" si="461"/>
        <v>0</v>
      </c>
      <c r="AF758">
        <f t="shared" si="461"/>
        <v>2141.06</v>
      </c>
      <c r="AG758">
        <f t="shared" si="462"/>
        <v>0</v>
      </c>
      <c r="AH758">
        <f t="shared" si="463"/>
        <v>3.52</v>
      </c>
      <c r="AI758">
        <f t="shared" si="463"/>
        <v>0</v>
      </c>
      <c r="AJ758">
        <f t="shared" si="464"/>
        <v>0</v>
      </c>
      <c r="AK758">
        <v>1070.53</v>
      </c>
      <c r="AL758">
        <v>0</v>
      </c>
      <c r="AM758">
        <v>0</v>
      </c>
      <c r="AN758">
        <v>0</v>
      </c>
      <c r="AO758">
        <v>1070.53</v>
      </c>
      <c r="AP758">
        <v>0</v>
      </c>
      <c r="AQ758">
        <v>1.76</v>
      </c>
      <c r="AR758">
        <v>0</v>
      </c>
      <c r="AS758">
        <v>0</v>
      </c>
      <c r="AT758">
        <v>70</v>
      </c>
      <c r="AU758">
        <v>10</v>
      </c>
      <c r="AV758">
        <v>1</v>
      </c>
      <c r="AW758">
        <v>1</v>
      </c>
      <c r="AZ758">
        <v>1</v>
      </c>
      <c r="BA758">
        <v>1</v>
      </c>
      <c r="BB758">
        <v>1</v>
      </c>
      <c r="BC758">
        <v>1</v>
      </c>
      <c r="BD758" t="s">
        <v>3</v>
      </c>
      <c r="BE758" t="s">
        <v>3</v>
      </c>
      <c r="BF758" t="s">
        <v>3</v>
      </c>
      <c r="BG758" t="s">
        <v>3</v>
      </c>
      <c r="BH758">
        <v>0</v>
      </c>
      <c r="BI758">
        <v>4</v>
      </c>
      <c r="BJ758" t="s">
        <v>432</v>
      </c>
      <c r="BM758">
        <v>0</v>
      </c>
      <c r="BN758">
        <v>0</v>
      </c>
      <c r="BO758" t="s">
        <v>3</v>
      </c>
      <c r="BP758">
        <v>0</v>
      </c>
      <c r="BQ758">
        <v>1</v>
      </c>
      <c r="BR758">
        <v>0</v>
      </c>
      <c r="BS758">
        <v>1</v>
      </c>
      <c r="BT758">
        <v>1</v>
      </c>
      <c r="BU758">
        <v>1</v>
      </c>
      <c r="BV758">
        <v>1</v>
      </c>
      <c r="BW758">
        <v>1</v>
      </c>
      <c r="BX758">
        <v>1</v>
      </c>
      <c r="BY758" t="s">
        <v>3</v>
      </c>
      <c r="BZ758">
        <v>70</v>
      </c>
      <c r="CA758">
        <v>10</v>
      </c>
      <c r="CB758" t="s">
        <v>3</v>
      </c>
      <c r="CE758">
        <v>0</v>
      </c>
      <c r="CF758">
        <v>0</v>
      </c>
      <c r="CG758">
        <v>0</v>
      </c>
      <c r="CM758">
        <v>0</v>
      </c>
      <c r="CN758" t="s">
        <v>3</v>
      </c>
      <c r="CO758">
        <v>0</v>
      </c>
      <c r="CP758">
        <f t="shared" si="465"/>
        <v>4282.12</v>
      </c>
      <c r="CQ758">
        <f t="shared" si="466"/>
        <v>0</v>
      </c>
      <c r="CR758">
        <f>(((((ET758*2))*BB758-((EU758*2))*BS758)+AE758*BS758)*AV758)</f>
        <v>0</v>
      </c>
      <c r="CS758">
        <f t="shared" si="467"/>
        <v>0</v>
      </c>
      <c r="CT758">
        <f t="shared" si="468"/>
        <v>2141.06</v>
      </c>
      <c r="CU758">
        <f t="shared" si="469"/>
        <v>0</v>
      </c>
      <c r="CV758">
        <f t="shared" si="470"/>
        <v>3.52</v>
      </c>
      <c r="CW758">
        <f t="shared" si="471"/>
        <v>0</v>
      </c>
      <c r="CX758">
        <f t="shared" si="471"/>
        <v>0</v>
      </c>
      <c r="CY758">
        <f t="shared" si="472"/>
        <v>2997.4839999999995</v>
      </c>
      <c r="CZ758">
        <f t="shared" si="473"/>
        <v>428.21199999999999</v>
      </c>
      <c r="DC758" t="s">
        <v>3</v>
      </c>
      <c r="DD758" t="s">
        <v>56</v>
      </c>
      <c r="DE758" t="s">
        <v>56</v>
      </c>
      <c r="DF758" t="s">
        <v>56</v>
      </c>
      <c r="DG758" t="s">
        <v>56</v>
      </c>
      <c r="DH758" t="s">
        <v>3</v>
      </c>
      <c r="DI758" t="s">
        <v>56</v>
      </c>
      <c r="DJ758" t="s">
        <v>56</v>
      </c>
      <c r="DK758" t="s">
        <v>3</v>
      </c>
      <c r="DL758" t="s">
        <v>3</v>
      </c>
      <c r="DM758" t="s">
        <v>3</v>
      </c>
      <c r="DN758">
        <v>0</v>
      </c>
      <c r="DO758">
        <v>0</v>
      </c>
      <c r="DP758">
        <v>1</v>
      </c>
      <c r="DQ758">
        <v>1</v>
      </c>
      <c r="DU758">
        <v>16987630</v>
      </c>
      <c r="DV758" t="s">
        <v>35</v>
      </c>
      <c r="DW758" t="s">
        <v>35</v>
      </c>
      <c r="DX758">
        <v>1</v>
      </c>
      <c r="DZ758" t="s">
        <v>3</v>
      </c>
      <c r="EA758" t="s">
        <v>3</v>
      </c>
      <c r="EB758" t="s">
        <v>3</v>
      </c>
      <c r="EC758" t="s">
        <v>3</v>
      </c>
      <c r="EE758">
        <v>1441815344</v>
      </c>
      <c r="EF758">
        <v>1</v>
      </c>
      <c r="EG758" t="s">
        <v>20</v>
      </c>
      <c r="EH758">
        <v>0</v>
      </c>
      <c r="EI758" t="s">
        <v>3</v>
      </c>
      <c r="EJ758">
        <v>4</v>
      </c>
      <c r="EK758">
        <v>0</v>
      </c>
      <c r="EL758" t="s">
        <v>21</v>
      </c>
      <c r="EM758" t="s">
        <v>22</v>
      </c>
      <c r="EO758" t="s">
        <v>3</v>
      </c>
      <c r="EQ758">
        <v>0</v>
      </c>
      <c r="ER758">
        <v>1070.53</v>
      </c>
      <c r="ES758">
        <v>0</v>
      </c>
      <c r="ET758">
        <v>0</v>
      </c>
      <c r="EU758">
        <v>0</v>
      </c>
      <c r="EV758">
        <v>1070.53</v>
      </c>
      <c r="EW758">
        <v>1.76</v>
      </c>
      <c r="EX758">
        <v>0</v>
      </c>
      <c r="EY758">
        <v>0</v>
      </c>
      <c r="FQ758">
        <v>0</v>
      </c>
      <c r="FR758">
        <f t="shared" si="474"/>
        <v>0</v>
      </c>
      <c r="FS758">
        <v>0</v>
      </c>
      <c r="FX758">
        <v>70</v>
      </c>
      <c r="FY758">
        <v>10</v>
      </c>
      <c r="GA758" t="s">
        <v>3</v>
      </c>
      <c r="GD758">
        <v>0</v>
      </c>
      <c r="GF758">
        <v>-1392204801</v>
      </c>
      <c r="GG758">
        <v>2</v>
      </c>
      <c r="GH758">
        <v>1</v>
      </c>
      <c r="GI758">
        <v>-2</v>
      </c>
      <c r="GJ758">
        <v>0</v>
      </c>
      <c r="GK758">
        <f>ROUND(R758*(R12)/100,2)</f>
        <v>0</v>
      </c>
      <c r="GL758">
        <f t="shared" si="475"/>
        <v>0</v>
      </c>
      <c r="GM758">
        <f t="shared" si="476"/>
        <v>7707.81</v>
      </c>
      <c r="GN758">
        <f t="shared" si="477"/>
        <v>0</v>
      </c>
      <c r="GO758">
        <f t="shared" si="478"/>
        <v>0</v>
      </c>
      <c r="GP758">
        <f t="shared" si="479"/>
        <v>7707.81</v>
      </c>
      <c r="GR758">
        <v>0</v>
      </c>
      <c r="GS758">
        <v>3</v>
      </c>
      <c r="GT758">
        <v>0</v>
      </c>
      <c r="GU758" t="s">
        <v>3</v>
      </c>
      <c r="GV758">
        <f t="shared" si="480"/>
        <v>0</v>
      </c>
      <c r="GW758">
        <v>1</v>
      </c>
      <c r="GX758">
        <f t="shared" si="481"/>
        <v>0</v>
      </c>
      <c r="HA758">
        <v>0</v>
      </c>
      <c r="HB758">
        <v>0</v>
      </c>
      <c r="HC758">
        <f t="shared" si="482"/>
        <v>0</v>
      </c>
      <c r="HE758" t="s">
        <v>3</v>
      </c>
      <c r="HF758" t="s">
        <v>3</v>
      </c>
      <c r="HM758" t="s">
        <v>3</v>
      </c>
      <c r="HN758" t="s">
        <v>3</v>
      </c>
      <c r="HO758" t="s">
        <v>3</v>
      </c>
      <c r="HP758" t="s">
        <v>3</v>
      </c>
      <c r="HQ758" t="s">
        <v>3</v>
      </c>
      <c r="IK758">
        <v>0</v>
      </c>
    </row>
    <row r="759" spans="1:245" x14ac:dyDescent="0.2">
      <c r="A759">
        <v>17</v>
      </c>
      <c r="B759">
        <v>1</v>
      </c>
      <c r="D759">
        <f>ROW(EtalonRes!A285)</f>
        <v>285</v>
      </c>
      <c r="E759" t="s">
        <v>433</v>
      </c>
      <c r="F759" t="s">
        <v>434</v>
      </c>
      <c r="G759" t="s">
        <v>435</v>
      </c>
      <c r="H759" t="s">
        <v>35</v>
      </c>
      <c r="I759">
        <v>2</v>
      </c>
      <c r="J759">
        <v>0</v>
      </c>
      <c r="K759">
        <v>2</v>
      </c>
      <c r="O759">
        <f t="shared" si="450"/>
        <v>4514.68</v>
      </c>
      <c r="P759">
        <f t="shared" si="451"/>
        <v>1.24</v>
      </c>
      <c r="Q759">
        <f t="shared" si="452"/>
        <v>0</v>
      </c>
      <c r="R759">
        <f t="shared" si="453"/>
        <v>0</v>
      </c>
      <c r="S759">
        <f t="shared" si="454"/>
        <v>4513.4399999999996</v>
      </c>
      <c r="T759">
        <f t="shared" si="455"/>
        <v>0</v>
      </c>
      <c r="U759">
        <f t="shared" si="456"/>
        <v>6.36</v>
      </c>
      <c r="V759">
        <f t="shared" si="457"/>
        <v>0</v>
      </c>
      <c r="W759">
        <f t="shared" si="458"/>
        <v>0</v>
      </c>
      <c r="X759">
        <f t="shared" si="459"/>
        <v>3159.41</v>
      </c>
      <c r="Y759">
        <f t="shared" si="459"/>
        <v>451.34</v>
      </c>
      <c r="AA759">
        <v>1472364219</v>
      </c>
      <c r="AB759">
        <f t="shared" si="460"/>
        <v>2257.34</v>
      </c>
      <c r="AC759">
        <f>ROUND(((ES759*2)),6)</f>
        <v>0.62</v>
      </c>
      <c r="AD759">
        <f>ROUND(((((ET759*2))-((EU759*2)))+AE759),6)</f>
        <v>0</v>
      </c>
      <c r="AE759">
        <f t="shared" si="461"/>
        <v>0</v>
      </c>
      <c r="AF759">
        <f t="shared" si="461"/>
        <v>2256.7199999999998</v>
      </c>
      <c r="AG759">
        <f t="shared" si="462"/>
        <v>0</v>
      </c>
      <c r="AH759">
        <f t="shared" si="463"/>
        <v>3.18</v>
      </c>
      <c r="AI759">
        <f t="shared" si="463"/>
        <v>0</v>
      </c>
      <c r="AJ759">
        <f t="shared" si="464"/>
        <v>0</v>
      </c>
      <c r="AK759">
        <v>1128.67</v>
      </c>
      <c r="AL759">
        <v>0.31</v>
      </c>
      <c r="AM759">
        <v>0</v>
      </c>
      <c r="AN759">
        <v>0</v>
      </c>
      <c r="AO759">
        <v>1128.3599999999999</v>
      </c>
      <c r="AP759">
        <v>0</v>
      </c>
      <c r="AQ759">
        <v>1.59</v>
      </c>
      <c r="AR759">
        <v>0</v>
      </c>
      <c r="AS759">
        <v>0</v>
      </c>
      <c r="AT759">
        <v>70</v>
      </c>
      <c r="AU759">
        <v>10</v>
      </c>
      <c r="AV759">
        <v>1</v>
      </c>
      <c r="AW759">
        <v>1</v>
      </c>
      <c r="AZ759">
        <v>1</v>
      </c>
      <c r="BA759">
        <v>1</v>
      </c>
      <c r="BB759">
        <v>1</v>
      </c>
      <c r="BC759">
        <v>1</v>
      </c>
      <c r="BD759" t="s">
        <v>3</v>
      </c>
      <c r="BE759" t="s">
        <v>3</v>
      </c>
      <c r="BF759" t="s">
        <v>3</v>
      </c>
      <c r="BG759" t="s">
        <v>3</v>
      </c>
      <c r="BH759">
        <v>0</v>
      </c>
      <c r="BI759">
        <v>4</v>
      </c>
      <c r="BJ759" t="s">
        <v>436</v>
      </c>
      <c r="BM759">
        <v>0</v>
      </c>
      <c r="BN759">
        <v>0</v>
      </c>
      <c r="BO759" t="s">
        <v>3</v>
      </c>
      <c r="BP759">
        <v>0</v>
      </c>
      <c r="BQ759">
        <v>1</v>
      </c>
      <c r="BR759">
        <v>0</v>
      </c>
      <c r="BS759">
        <v>1</v>
      </c>
      <c r="BT759">
        <v>1</v>
      </c>
      <c r="BU759">
        <v>1</v>
      </c>
      <c r="BV759">
        <v>1</v>
      </c>
      <c r="BW759">
        <v>1</v>
      </c>
      <c r="BX759">
        <v>1</v>
      </c>
      <c r="BY759" t="s">
        <v>3</v>
      </c>
      <c r="BZ759">
        <v>70</v>
      </c>
      <c r="CA759">
        <v>10</v>
      </c>
      <c r="CB759" t="s">
        <v>3</v>
      </c>
      <c r="CE759">
        <v>0</v>
      </c>
      <c r="CF759">
        <v>0</v>
      </c>
      <c r="CG759">
        <v>0</v>
      </c>
      <c r="CM759">
        <v>0</v>
      </c>
      <c r="CN759" t="s">
        <v>3</v>
      </c>
      <c r="CO759">
        <v>0</v>
      </c>
      <c r="CP759">
        <f t="shared" si="465"/>
        <v>4514.6799999999994</v>
      </c>
      <c r="CQ759">
        <f t="shared" si="466"/>
        <v>0.62</v>
      </c>
      <c r="CR759">
        <f>(((((ET759*2))*BB759-((EU759*2))*BS759)+AE759*BS759)*AV759)</f>
        <v>0</v>
      </c>
      <c r="CS759">
        <f t="shared" si="467"/>
        <v>0</v>
      </c>
      <c r="CT759">
        <f t="shared" si="468"/>
        <v>2256.7199999999998</v>
      </c>
      <c r="CU759">
        <f t="shared" si="469"/>
        <v>0</v>
      </c>
      <c r="CV759">
        <f t="shared" si="470"/>
        <v>3.18</v>
      </c>
      <c r="CW759">
        <f t="shared" si="471"/>
        <v>0</v>
      </c>
      <c r="CX759">
        <f t="shared" si="471"/>
        <v>0</v>
      </c>
      <c r="CY759">
        <f t="shared" si="472"/>
        <v>3159.4079999999999</v>
      </c>
      <c r="CZ759">
        <f t="shared" si="473"/>
        <v>451.34399999999994</v>
      </c>
      <c r="DC759" t="s">
        <v>3</v>
      </c>
      <c r="DD759" t="s">
        <v>56</v>
      </c>
      <c r="DE759" t="s">
        <v>56</v>
      </c>
      <c r="DF759" t="s">
        <v>56</v>
      </c>
      <c r="DG759" t="s">
        <v>56</v>
      </c>
      <c r="DH759" t="s">
        <v>3</v>
      </c>
      <c r="DI759" t="s">
        <v>56</v>
      </c>
      <c r="DJ759" t="s">
        <v>56</v>
      </c>
      <c r="DK759" t="s">
        <v>3</v>
      </c>
      <c r="DL759" t="s">
        <v>3</v>
      </c>
      <c r="DM759" t="s">
        <v>3</v>
      </c>
      <c r="DN759">
        <v>0</v>
      </c>
      <c r="DO759">
        <v>0</v>
      </c>
      <c r="DP759">
        <v>1</v>
      </c>
      <c r="DQ759">
        <v>1</v>
      </c>
      <c r="DU759">
        <v>16987630</v>
      </c>
      <c r="DV759" t="s">
        <v>35</v>
      </c>
      <c r="DW759" t="s">
        <v>35</v>
      </c>
      <c r="DX759">
        <v>1</v>
      </c>
      <c r="DZ759" t="s">
        <v>3</v>
      </c>
      <c r="EA759" t="s">
        <v>3</v>
      </c>
      <c r="EB759" t="s">
        <v>3</v>
      </c>
      <c r="EC759" t="s">
        <v>3</v>
      </c>
      <c r="EE759">
        <v>1441815344</v>
      </c>
      <c r="EF759">
        <v>1</v>
      </c>
      <c r="EG759" t="s">
        <v>20</v>
      </c>
      <c r="EH759">
        <v>0</v>
      </c>
      <c r="EI759" t="s">
        <v>3</v>
      </c>
      <c r="EJ759">
        <v>4</v>
      </c>
      <c r="EK759">
        <v>0</v>
      </c>
      <c r="EL759" t="s">
        <v>21</v>
      </c>
      <c r="EM759" t="s">
        <v>22</v>
      </c>
      <c r="EO759" t="s">
        <v>3</v>
      </c>
      <c r="EQ759">
        <v>0</v>
      </c>
      <c r="ER759">
        <v>1128.67</v>
      </c>
      <c r="ES759">
        <v>0.31</v>
      </c>
      <c r="ET759">
        <v>0</v>
      </c>
      <c r="EU759">
        <v>0</v>
      </c>
      <c r="EV759">
        <v>1128.3599999999999</v>
      </c>
      <c r="EW759">
        <v>1.59</v>
      </c>
      <c r="EX759">
        <v>0</v>
      </c>
      <c r="EY759">
        <v>0</v>
      </c>
      <c r="FQ759">
        <v>0</v>
      </c>
      <c r="FR759">
        <f t="shared" si="474"/>
        <v>0</v>
      </c>
      <c r="FS759">
        <v>0</v>
      </c>
      <c r="FX759">
        <v>70</v>
      </c>
      <c r="FY759">
        <v>10</v>
      </c>
      <c r="GA759" t="s">
        <v>3</v>
      </c>
      <c r="GD759">
        <v>0</v>
      </c>
      <c r="GF759">
        <v>2029808212</v>
      </c>
      <c r="GG759">
        <v>2</v>
      </c>
      <c r="GH759">
        <v>1</v>
      </c>
      <c r="GI759">
        <v>-2</v>
      </c>
      <c r="GJ759">
        <v>0</v>
      </c>
      <c r="GK759">
        <f>ROUND(R759*(R12)/100,2)</f>
        <v>0</v>
      </c>
      <c r="GL759">
        <f t="shared" si="475"/>
        <v>0</v>
      </c>
      <c r="GM759">
        <f t="shared" si="476"/>
        <v>8125.43</v>
      </c>
      <c r="GN759">
        <f t="shared" si="477"/>
        <v>0</v>
      </c>
      <c r="GO759">
        <f t="shared" si="478"/>
        <v>0</v>
      </c>
      <c r="GP759">
        <f t="shared" si="479"/>
        <v>8125.43</v>
      </c>
      <c r="GR759">
        <v>0</v>
      </c>
      <c r="GS759">
        <v>3</v>
      </c>
      <c r="GT759">
        <v>0</v>
      </c>
      <c r="GU759" t="s">
        <v>3</v>
      </c>
      <c r="GV759">
        <f t="shared" si="480"/>
        <v>0</v>
      </c>
      <c r="GW759">
        <v>1</v>
      </c>
      <c r="GX759">
        <f t="shared" si="481"/>
        <v>0</v>
      </c>
      <c r="HA759">
        <v>0</v>
      </c>
      <c r="HB759">
        <v>0</v>
      </c>
      <c r="HC759">
        <f t="shared" si="482"/>
        <v>0</v>
      </c>
      <c r="HE759" t="s">
        <v>3</v>
      </c>
      <c r="HF759" t="s">
        <v>3</v>
      </c>
      <c r="HM759" t="s">
        <v>3</v>
      </c>
      <c r="HN759" t="s">
        <v>3</v>
      </c>
      <c r="HO759" t="s">
        <v>3</v>
      </c>
      <c r="HP759" t="s">
        <v>3</v>
      </c>
      <c r="HQ759" t="s">
        <v>3</v>
      </c>
      <c r="IK759">
        <v>0</v>
      </c>
    </row>
    <row r="760" spans="1:245" x14ac:dyDescent="0.2">
      <c r="A760">
        <v>17</v>
      </c>
      <c r="B760">
        <v>1</v>
      </c>
      <c r="D760">
        <f>ROW(EtalonRes!A286)</f>
        <v>286</v>
      </c>
      <c r="E760" t="s">
        <v>437</v>
      </c>
      <c r="F760" t="s">
        <v>438</v>
      </c>
      <c r="G760" t="s">
        <v>439</v>
      </c>
      <c r="H760" t="s">
        <v>17</v>
      </c>
      <c r="I760">
        <f>ROUND(4/10,9)</f>
        <v>0.4</v>
      </c>
      <c r="J760">
        <v>0</v>
      </c>
      <c r="K760">
        <f>ROUND(4/10,9)</f>
        <v>0.4</v>
      </c>
      <c r="O760">
        <f t="shared" si="450"/>
        <v>37.049999999999997</v>
      </c>
      <c r="P760">
        <f t="shared" si="451"/>
        <v>0</v>
      </c>
      <c r="Q760">
        <f t="shared" si="452"/>
        <v>0</v>
      </c>
      <c r="R760">
        <f t="shared" si="453"/>
        <v>0</v>
      </c>
      <c r="S760">
        <f t="shared" si="454"/>
        <v>37.049999999999997</v>
      </c>
      <c r="T760">
        <f t="shared" si="455"/>
        <v>0</v>
      </c>
      <c r="U760">
        <f t="shared" si="456"/>
        <v>0.06</v>
      </c>
      <c r="V760">
        <f t="shared" si="457"/>
        <v>0</v>
      </c>
      <c r="W760">
        <f t="shared" si="458"/>
        <v>0</v>
      </c>
      <c r="X760">
        <f t="shared" si="459"/>
        <v>25.94</v>
      </c>
      <c r="Y760">
        <f t="shared" si="459"/>
        <v>3.71</v>
      </c>
      <c r="AA760">
        <v>1472364219</v>
      </c>
      <c r="AB760">
        <f t="shared" si="460"/>
        <v>92.62</v>
      </c>
      <c r="AC760">
        <f>ROUND((ES760),6)</f>
        <v>0</v>
      </c>
      <c r="AD760">
        <f>ROUND((((ET760)-(EU760))+AE760),6)</f>
        <v>0</v>
      </c>
      <c r="AE760">
        <f t="shared" ref="AE760:AF762" si="483">ROUND((EU760),6)</f>
        <v>0</v>
      </c>
      <c r="AF760">
        <f t="shared" si="483"/>
        <v>92.62</v>
      </c>
      <c r="AG760">
        <f t="shared" si="462"/>
        <v>0</v>
      </c>
      <c r="AH760">
        <f t="shared" ref="AH760:AI762" si="484">(EW760)</f>
        <v>0.15</v>
      </c>
      <c r="AI760">
        <f t="shared" si="484"/>
        <v>0</v>
      </c>
      <c r="AJ760">
        <f t="shared" si="464"/>
        <v>0</v>
      </c>
      <c r="AK760">
        <v>92.62</v>
      </c>
      <c r="AL760">
        <v>0</v>
      </c>
      <c r="AM760">
        <v>0</v>
      </c>
      <c r="AN760">
        <v>0</v>
      </c>
      <c r="AO760">
        <v>92.62</v>
      </c>
      <c r="AP760">
        <v>0</v>
      </c>
      <c r="AQ760">
        <v>0.15</v>
      </c>
      <c r="AR760">
        <v>0</v>
      </c>
      <c r="AS760">
        <v>0</v>
      </c>
      <c r="AT760">
        <v>70</v>
      </c>
      <c r="AU760">
        <v>10</v>
      </c>
      <c r="AV760">
        <v>1</v>
      </c>
      <c r="AW760">
        <v>1</v>
      </c>
      <c r="AZ760">
        <v>1</v>
      </c>
      <c r="BA760">
        <v>1</v>
      </c>
      <c r="BB760">
        <v>1</v>
      </c>
      <c r="BC760">
        <v>1</v>
      </c>
      <c r="BD760" t="s">
        <v>3</v>
      </c>
      <c r="BE760" t="s">
        <v>3</v>
      </c>
      <c r="BF760" t="s">
        <v>3</v>
      </c>
      <c r="BG760" t="s">
        <v>3</v>
      </c>
      <c r="BH760">
        <v>0</v>
      </c>
      <c r="BI760">
        <v>4</v>
      </c>
      <c r="BJ760" t="s">
        <v>440</v>
      </c>
      <c r="BM760">
        <v>0</v>
      </c>
      <c r="BN760">
        <v>0</v>
      </c>
      <c r="BO760" t="s">
        <v>3</v>
      </c>
      <c r="BP760">
        <v>0</v>
      </c>
      <c r="BQ760">
        <v>1</v>
      </c>
      <c r="BR760">
        <v>0</v>
      </c>
      <c r="BS760">
        <v>1</v>
      </c>
      <c r="BT760">
        <v>1</v>
      </c>
      <c r="BU760">
        <v>1</v>
      </c>
      <c r="BV760">
        <v>1</v>
      </c>
      <c r="BW760">
        <v>1</v>
      </c>
      <c r="BX760">
        <v>1</v>
      </c>
      <c r="BY760" t="s">
        <v>3</v>
      </c>
      <c r="BZ760">
        <v>70</v>
      </c>
      <c r="CA760">
        <v>10</v>
      </c>
      <c r="CB760" t="s">
        <v>3</v>
      </c>
      <c r="CE760">
        <v>0</v>
      </c>
      <c r="CF760">
        <v>0</v>
      </c>
      <c r="CG760">
        <v>0</v>
      </c>
      <c r="CM760">
        <v>0</v>
      </c>
      <c r="CN760" t="s">
        <v>3</v>
      </c>
      <c r="CO760">
        <v>0</v>
      </c>
      <c r="CP760">
        <f t="shared" si="465"/>
        <v>37.049999999999997</v>
      </c>
      <c r="CQ760">
        <f t="shared" si="466"/>
        <v>0</v>
      </c>
      <c r="CR760">
        <f>((((ET760)*BB760-(EU760)*BS760)+AE760*BS760)*AV760)</f>
        <v>0</v>
      </c>
      <c r="CS760">
        <f t="shared" si="467"/>
        <v>0</v>
      </c>
      <c r="CT760">
        <f t="shared" si="468"/>
        <v>92.62</v>
      </c>
      <c r="CU760">
        <f t="shared" si="469"/>
        <v>0</v>
      </c>
      <c r="CV760">
        <f t="shared" si="470"/>
        <v>0.15</v>
      </c>
      <c r="CW760">
        <f t="shared" si="471"/>
        <v>0</v>
      </c>
      <c r="CX760">
        <f t="shared" si="471"/>
        <v>0</v>
      </c>
      <c r="CY760">
        <f t="shared" si="472"/>
        <v>25.934999999999999</v>
      </c>
      <c r="CZ760">
        <f t="shared" si="473"/>
        <v>3.7050000000000001</v>
      </c>
      <c r="DC760" t="s">
        <v>3</v>
      </c>
      <c r="DD760" t="s">
        <v>3</v>
      </c>
      <c r="DE760" t="s">
        <v>3</v>
      </c>
      <c r="DF760" t="s">
        <v>3</v>
      </c>
      <c r="DG760" t="s">
        <v>3</v>
      </c>
      <c r="DH760" t="s">
        <v>3</v>
      </c>
      <c r="DI760" t="s">
        <v>3</v>
      </c>
      <c r="DJ760" t="s">
        <v>3</v>
      </c>
      <c r="DK760" t="s">
        <v>3</v>
      </c>
      <c r="DL760" t="s">
        <v>3</v>
      </c>
      <c r="DM760" t="s">
        <v>3</v>
      </c>
      <c r="DN760">
        <v>0</v>
      </c>
      <c r="DO760">
        <v>0</v>
      </c>
      <c r="DP760">
        <v>1</v>
      </c>
      <c r="DQ760">
        <v>1</v>
      </c>
      <c r="DU760">
        <v>16987630</v>
      </c>
      <c r="DV760" t="s">
        <v>17</v>
      </c>
      <c r="DW760" t="s">
        <v>17</v>
      </c>
      <c r="DX760">
        <v>10</v>
      </c>
      <c r="DZ760" t="s">
        <v>3</v>
      </c>
      <c r="EA760" t="s">
        <v>3</v>
      </c>
      <c r="EB760" t="s">
        <v>3</v>
      </c>
      <c r="EC760" t="s">
        <v>3</v>
      </c>
      <c r="EE760">
        <v>1441815344</v>
      </c>
      <c r="EF760">
        <v>1</v>
      </c>
      <c r="EG760" t="s">
        <v>20</v>
      </c>
      <c r="EH760">
        <v>0</v>
      </c>
      <c r="EI760" t="s">
        <v>3</v>
      </c>
      <c r="EJ760">
        <v>4</v>
      </c>
      <c r="EK760">
        <v>0</v>
      </c>
      <c r="EL760" t="s">
        <v>21</v>
      </c>
      <c r="EM760" t="s">
        <v>22</v>
      </c>
      <c r="EO760" t="s">
        <v>3</v>
      </c>
      <c r="EQ760">
        <v>0</v>
      </c>
      <c r="ER760">
        <v>92.62</v>
      </c>
      <c r="ES760">
        <v>0</v>
      </c>
      <c r="ET760">
        <v>0</v>
      </c>
      <c r="EU760">
        <v>0</v>
      </c>
      <c r="EV760">
        <v>92.62</v>
      </c>
      <c r="EW760">
        <v>0.15</v>
      </c>
      <c r="EX760">
        <v>0</v>
      </c>
      <c r="EY760">
        <v>0</v>
      </c>
      <c r="FQ760">
        <v>0</v>
      </c>
      <c r="FR760">
        <f t="shared" si="474"/>
        <v>0</v>
      </c>
      <c r="FS760">
        <v>0</v>
      </c>
      <c r="FX760">
        <v>70</v>
      </c>
      <c r="FY760">
        <v>10</v>
      </c>
      <c r="GA760" t="s">
        <v>3</v>
      </c>
      <c r="GD760">
        <v>0</v>
      </c>
      <c r="GF760">
        <v>-934506996</v>
      </c>
      <c r="GG760">
        <v>2</v>
      </c>
      <c r="GH760">
        <v>1</v>
      </c>
      <c r="GI760">
        <v>-2</v>
      </c>
      <c r="GJ760">
        <v>0</v>
      </c>
      <c r="GK760">
        <f>ROUND(R760*(R12)/100,2)</f>
        <v>0</v>
      </c>
      <c r="GL760">
        <f t="shared" si="475"/>
        <v>0</v>
      </c>
      <c r="GM760">
        <f t="shared" si="476"/>
        <v>66.7</v>
      </c>
      <c r="GN760">
        <f t="shared" si="477"/>
        <v>0</v>
      </c>
      <c r="GO760">
        <f t="shared" si="478"/>
        <v>0</v>
      </c>
      <c r="GP760">
        <f t="shared" si="479"/>
        <v>66.7</v>
      </c>
      <c r="GR760">
        <v>0</v>
      </c>
      <c r="GS760">
        <v>3</v>
      </c>
      <c r="GT760">
        <v>0</v>
      </c>
      <c r="GU760" t="s">
        <v>3</v>
      </c>
      <c r="GV760">
        <f t="shared" si="480"/>
        <v>0</v>
      </c>
      <c r="GW760">
        <v>1</v>
      </c>
      <c r="GX760">
        <f t="shared" si="481"/>
        <v>0</v>
      </c>
      <c r="HA760">
        <v>0</v>
      </c>
      <c r="HB760">
        <v>0</v>
      </c>
      <c r="HC760">
        <f t="shared" si="482"/>
        <v>0</v>
      </c>
      <c r="HE760" t="s">
        <v>3</v>
      </c>
      <c r="HF760" t="s">
        <v>3</v>
      </c>
      <c r="HM760" t="s">
        <v>3</v>
      </c>
      <c r="HN760" t="s">
        <v>3</v>
      </c>
      <c r="HO760" t="s">
        <v>3</v>
      </c>
      <c r="HP760" t="s">
        <v>3</v>
      </c>
      <c r="HQ760" t="s">
        <v>3</v>
      </c>
      <c r="IK760">
        <v>0</v>
      </c>
    </row>
    <row r="761" spans="1:245" x14ac:dyDescent="0.2">
      <c r="A761">
        <v>17</v>
      </c>
      <c r="B761">
        <v>1</v>
      </c>
      <c r="D761">
        <f>ROW(EtalonRes!A288)</f>
        <v>288</v>
      </c>
      <c r="E761" t="s">
        <v>441</v>
      </c>
      <c r="F761" t="s">
        <v>442</v>
      </c>
      <c r="G761" t="s">
        <v>443</v>
      </c>
      <c r="H761" t="s">
        <v>17</v>
      </c>
      <c r="I761">
        <f>ROUND(4/10,9)</f>
        <v>0.4</v>
      </c>
      <c r="J761">
        <v>0</v>
      </c>
      <c r="K761">
        <f>ROUND(4/10,9)</f>
        <v>0.4</v>
      </c>
      <c r="O761">
        <f t="shared" si="450"/>
        <v>76.69</v>
      </c>
      <c r="P761">
        <f t="shared" si="451"/>
        <v>0</v>
      </c>
      <c r="Q761">
        <f t="shared" si="452"/>
        <v>0.12</v>
      </c>
      <c r="R761">
        <f t="shared" si="453"/>
        <v>0</v>
      </c>
      <c r="S761">
        <f t="shared" si="454"/>
        <v>76.569999999999993</v>
      </c>
      <c r="T761">
        <f t="shared" si="455"/>
        <v>0</v>
      </c>
      <c r="U761">
        <f t="shared" si="456"/>
        <v>0.124</v>
      </c>
      <c r="V761">
        <f t="shared" si="457"/>
        <v>0</v>
      </c>
      <c r="W761">
        <f t="shared" si="458"/>
        <v>0</v>
      </c>
      <c r="X761">
        <f t="shared" si="459"/>
        <v>53.6</v>
      </c>
      <c r="Y761">
        <f t="shared" si="459"/>
        <v>7.66</v>
      </c>
      <c r="AA761">
        <v>1472364219</v>
      </c>
      <c r="AB761">
        <f t="shared" si="460"/>
        <v>191.72</v>
      </c>
      <c r="AC761">
        <f>ROUND((ES761),6)</f>
        <v>0</v>
      </c>
      <c r="AD761">
        <f>ROUND((((ET761)-(EU761))+AE761),6)</f>
        <v>0.3</v>
      </c>
      <c r="AE761">
        <f t="shared" si="483"/>
        <v>0</v>
      </c>
      <c r="AF761">
        <f t="shared" si="483"/>
        <v>191.42</v>
      </c>
      <c r="AG761">
        <f t="shared" si="462"/>
        <v>0</v>
      </c>
      <c r="AH761">
        <f t="shared" si="484"/>
        <v>0.31</v>
      </c>
      <c r="AI761">
        <f t="shared" si="484"/>
        <v>0</v>
      </c>
      <c r="AJ761">
        <f t="shared" si="464"/>
        <v>0</v>
      </c>
      <c r="AK761">
        <v>191.72</v>
      </c>
      <c r="AL761">
        <v>0</v>
      </c>
      <c r="AM761">
        <v>0.3</v>
      </c>
      <c r="AN761">
        <v>0</v>
      </c>
      <c r="AO761">
        <v>191.42</v>
      </c>
      <c r="AP761">
        <v>0</v>
      </c>
      <c r="AQ761">
        <v>0.31</v>
      </c>
      <c r="AR761">
        <v>0</v>
      </c>
      <c r="AS761">
        <v>0</v>
      </c>
      <c r="AT761">
        <v>70</v>
      </c>
      <c r="AU761">
        <v>10</v>
      </c>
      <c r="AV761">
        <v>1</v>
      </c>
      <c r="AW761">
        <v>1</v>
      </c>
      <c r="AZ761">
        <v>1</v>
      </c>
      <c r="BA761">
        <v>1</v>
      </c>
      <c r="BB761">
        <v>1</v>
      </c>
      <c r="BC761">
        <v>1</v>
      </c>
      <c r="BD761" t="s">
        <v>3</v>
      </c>
      <c r="BE761" t="s">
        <v>3</v>
      </c>
      <c r="BF761" t="s">
        <v>3</v>
      </c>
      <c r="BG761" t="s">
        <v>3</v>
      </c>
      <c r="BH761">
        <v>0</v>
      </c>
      <c r="BI761">
        <v>4</v>
      </c>
      <c r="BJ761" t="s">
        <v>444</v>
      </c>
      <c r="BM761">
        <v>0</v>
      </c>
      <c r="BN761">
        <v>0</v>
      </c>
      <c r="BO761" t="s">
        <v>3</v>
      </c>
      <c r="BP761">
        <v>0</v>
      </c>
      <c r="BQ761">
        <v>1</v>
      </c>
      <c r="BR761">
        <v>0</v>
      </c>
      <c r="BS761">
        <v>1</v>
      </c>
      <c r="BT761">
        <v>1</v>
      </c>
      <c r="BU761">
        <v>1</v>
      </c>
      <c r="BV761">
        <v>1</v>
      </c>
      <c r="BW761">
        <v>1</v>
      </c>
      <c r="BX761">
        <v>1</v>
      </c>
      <c r="BY761" t="s">
        <v>3</v>
      </c>
      <c r="BZ761">
        <v>70</v>
      </c>
      <c r="CA761">
        <v>10</v>
      </c>
      <c r="CB761" t="s">
        <v>3</v>
      </c>
      <c r="CE761">
        <v>0</v>
      </c>
      <c r="CF761">
        <v>0</v>
      </c>
      <c r="CG761">
        <v>0</v>
      </c>
      <c r="CM761">
        <v>0</v>
      </c>
      <c r="CN761" t="s">
        <v>3</v>
      </c>
      <c r="CO761">
        <v>0</v>
      </c>
      <c r="CP761">
        <f t="shared" si="465"/>
        <v>76.69</v>
      </c>
      <c r="CQ761">
        <f t="shared" si="466"/>
        <v>0</v>
      </c>
      <c r="CR761">
        <f>((((ET761)*BB761-(EU761)*BS761)+AE761*BS761)*AV761)</f>
        <v>0.3</v>
      </c>
      <c r="CS761">
        <f t="shared" si="467"/>
        <v>0</v>
      </c>
      <c r="CT761">
        <f t="shared" si="468"/>
        <v>191.42</v>
      </c>
      <c r="CU761">
        <f t="shared" si="469"/>
        <v>0</v>
      </c>
      <c r="CV761">
        <f t="shared" si="470"/>
        <v>0.31</v>
      </c>
      <c r="CW761">
        <f t="shared" si="471"/>
        <v>0</v>
      </c>
      <c r="CX761">
        <f t="shared" si="471"/>
        <v>0</v>
      </c>
      <c r="CY761">
        <f t="shared" si="472"/>
        <v>53.598999999999997</v>
      </c>
      <c r="CZ761">
        <f t="shared" si="473"/>
        <v>7.6569999999999991</v>
      </c>
      <c r="DC761" t="s">
        <v>3</v>
      </c>
      <c r="DD761" t="s">
        <v>3</v>
      </c>
      <c r="DE761" t="s">
        <v>3</v>
      </c>
      <c r="DF761" t="s">
        <v>3</v>
      </c>
      <c r="DG761" t="s">
        <v>3</v>
      </c>
      <c r="DH761" t="s">
        <v>3</v>
      </c>
      <c r="DI761" t="s">
        <v>3</v>
      </c>
      <c r="DJ761" t="s">
        <v>3</v>
      </c>
      <c r="DK761" t="s">
        <v>3</v>
      </c>
      <c r="DL761" t="s">
        <v>3</v>
      </c>
      <c r="DM761" t="s">
        <v>3</v>
      </c>
      <c r="DN761">
        <v>0</v>
      </c>
      <c r="DO761">
        <v>0</v>
      </c>
      <c r="DP761">
        <v>1</v>
      </c>
      <c r="DQ761">
        <v>1</v>
      </c>
      <c r="DU761">
        <v>16987630</v>
      </c>
      <c r="DV761" t="s">
        <v>17</v>
      </c>
      <c r="DW761" t="s">
        <v>17</v>
      </c>
      <c r="DX761">
        <v>10</v>
      </c>
      <c r="DZ761" t="s">
        <v>3</v>
      </c>
      <c r="EA761" t="s">
        <v>3</v>
      </c>
      <c r="EB761" t="s">
        <v>3</v>
      </c>
      <c r="EC761" t="s">
        <v>3</v>
      </c>
      <c r="EE761">
        <v>1441815344</v>
      </c>
      <c r="EF761">
        <v>1</v>
      </c>
      <c r="EG761" t="s">
        <v>20</v>
      </c>
      <c r="EH761">
        <v>0</v>
      </c>
      <c r="EI761" t="s">
        <v>3</v>
      </c>
      <c r="EJ761">
        <v>4</v>
      </c>
      <c r="EK761">
        <v>0</v>
      </c>
      <c r="EL761" t="s">
        <v>21</v>
      </c>
      <c r="EM761" t="s">
        <v>22</v>
      </c>
      <c r="EO761" t="s">
        <v>3</v>
      </c>
      <c r="EQ761">
        <v>0</v>
      </c>
      <c r="ER761">
        <v>191.72</v>
      </c>
      <c r="ES761">
        <v>0</v>
      </c>
      <c r="ET761">
        <v>0.3</v>
      </c>
      <c r="EU761">
        <v>0</v>
      </c>
      <c r="EV761">
        <v>191.42</v>
      </c>
      <c r="EW761">
        <v>0.31</v>
      </c>
      <c r="EX761">
        <v>0</v>
      </c>
      <c r="EY761">
        <v>0</v>
      </c>
      <c r="FQ761">
        <v>0</v>
      </c>
      <c r="FR761">
        <f t="shared" si="474"/>
        <v>0</v>
      </c>
      <c r="FS761">
        <v>0</v>
      </c>
      <c r="FX761">
        <v>70</v>
      </c>
      <c r="FY761">
        <v>10</v>
      </c>
      <c r="GA761" t="s">
        <v>3</v>
      </c>
      <c r="GD761">
        <v>0</v>
      </c>
      <c r="GF761">
        <v>-785131168</v>
      </c>
      <c r="GG761">
        <v>2</v>
      </c>
      <c r="GH761">
        <v>1</v>
      </c>
      <c r="GI761">
        <v>-2</v>
      </c>
      <c r="GJ761">
        <v>0</v>
      </c>
      <c r="GK761">
        <f>ROUND(R761*(R12)/100,2)</f>
        <v>0</v>
      </c>
      <c r="GL761">
        <f t="shared" si="475"/>
        <v>0</v>
      </c>
      <c r="GM761">
        <f t="shared" si="476"/>
        <v>137.94999999999999</v>
      </c>
      <c r="GN761">
        <f t="shared" si="477"/>
        <v>0</v>
      </c>
      <c r="GO761">
        <f t="shared" si="478"/>
        <v>0</v>
      </c>
      <c r="GP761">
        <f t="shared" si="479"/>
        <v>137.94999999999999</v>
      </c>
      <c r="GR761">
        <v>0</v>
      </c>
      <c r="GS761">
        <v>3</v>
      </c>
      <c r="GT761">
        <v>0</v>
      </c>
      <c r="GU761" t="s">
        <v>3</v>
      </c>
      <c r="GV761">
        <f t="shared" si="480"/>
        <v>0</v>
      </c>
      <c r="GW761">
        <v>1</v>
      </c>
      <c r="GX761">
        <f t="shared" si="481"/>
        <v>0</v>
      </c>
      <c r="HA761">
        <v>0</v>
      </c>
      <c r="HB761">
        <v>0</v>
      </c>
      <c r="HC761">
        <f t="shared" si="482"/>
        <v>0</v>
      </c>
      <c r="HE761" t="s">
        <v>3</v>
      </c>
      <c r="HF761" t="s">
        <v>3</v>
      </c>
      <c r="HM761" t="s">
        <v>3</v>
      </c>
      <c r="HN761" t="s">
        <v>3</v>
      </c>
      <c r="HO761" t="s">
        <v>3</v>
      </c>
      <c r="HP761" t="s">
        <v>3</v>
      </c>
      <c r="HQ761" t="s">
        <v>3</v>
      </c>
      <c r="IK761">
        <v>0</v>
      </c>
    </row>
    <row r="762" spans="1:245" x14ac:dyDescent="0.2">
      <c r="A762">
        <v>17</v>
      </c>
      <c r="B762">
        <v>1</v>
      </c>
      <c r="D762">
        <f>ROW(EtalonRes!A289)</f>
        <v>289</v>
      </c>
      <c r="E762" t="s">
        <v>3</v>
      </c>
      <c r="F762" t="s">
        <v>254</v>
      </c>
      <c r="G762" t="s">
        <v>255</v>
      </c>
      <c r="H762" t="s">
        <v>132</v>
      </c>
      <c r="I762">
        <v>0</v>
      </c>
      <c r="J762">
        <v>0</v>
      </c>
      <c r="K762">
        <v>0</v>
      </c>
      <c r="O762">
        <f t="shared" si="450"/>
        <v>0</v>
      </c>
      <c r="P762">
        <f t="shared" si="451"/>
        <v>0</v>
      </c>
      <c r="Q762">
        <f t="shared" si="452"/>
        <v>0</v>
      </c>
      <c r="R762">
        <f t="shared" si="453"/>
        <v>0</v>
      </c>
      <c r="S762">
        <f t="shared" si="454"/>
        <v>0</v>
      </c>
      <c r="T762">
        <f t="shared" si="455"/>
        <v>0</v>
      </c>
      <c r="U762">
        <f t="shared" si="456"/>
        <v>0</v>
      </c>
      <c r="V762">
        <f t="shared" si="457"/>
        <v>0</v>
      </c>
      <c r="W762">
        <f t="shared" si="458"/>
        <v>0</v>
      </c>
      <c r="X762">
        <f t="shared" si="459"/>
        <v>0</v>
      </c>
      <c r="Y762">
        <f t="shared" si="459"/>
        <v>0</v>
      </c>
      <c r="AA762">
        <v>-1</v>
      </c>
      <c r="AB762">
        <f t="shared" si="460"/>
        <v>496.76</v>
      </c>
      <c r="AC762">
        <f>ROUND((ES762),6)</f>
        <v>0</v>
      </c>
      <c r="AD762">
        <f>ROUND((((ET762)-(EU762))+AE762),6)</f>
        <v>0</v>
      </c>
      <c r="AE762">
        <f t="shared" si="483"/>
        <v>0</v>
      </c>
      <c r="AF762">
        <f t="shared" si="483"/>
        <v>496.76</v>
      </c>
      <c r="AG762">
        <f t="shared" si="462"/>
        <v>0</v>
      </c>
      <c r="AH762">
        <f t="shared" si="484"/>
        <v>0.7</v>
      </c>
      <c r="AI762">
        <f t="shared" si="484"/>
        <v>0</v>
      </c>
      <c r="AJ762">
        <f t="shared" si="464"/>
        <v>0</v>
      </c>
      <c r="AK762">
        <v>496.76</v>
      </c>
      <c r="AL762">
        <v>0</v>
      </c>
      <c r="AM762">
        <v>0</v>
      </c>
      <c r="AN762">
        <v>0</v>
      </c>
      <c r="AO762">
        <v>496.76</v>
      </c>
      <c r="AP762">
        <v>0</v>
      </c>
      <c r="AQ762">
        <v>0.7</v>
      </c>
      <c r="AR762">
        <v>0</v>
      </c>
      <c r="AS762">
        <v>0</v>
      </c>
      <c r="AT762">
        <v>70</v>
      </c>
      <c r="AU762">
        <v>10</v>
      </c>
      <c r="AV762">
        <v>1</v>
      </c>
      <c r="AW762">
        <v>1</v>
      </c>
      <c r="AZ762">
        <v>1</v>
      </c>
      <c r="BA762">
        <v>1</v>
      </c>
      <c r="BB762">
        <v>1</v>
      </c>
      <c r="BC762">
        <v>1</v>
      </c>
      <c r="BD762" t="s">
        <v>3</v>
      </c>
      <c r="BE762" t="s">
        <v>3</v>
      </c>
      <c r="BF762" t="s">
        <v>3</v>
      </c>
      <c r="BG762" t="s">
        <v>3</v>
      </c>
      <c r="BH762">
        <v>0</v>
      </c>
      <c r="BI762">
        <v>4</v>
      </c>
      <c r="BJ762" t="s">
        <v>256</v>
      </c>
      <c r="BM762">
        <v>0</v>
      </c>
      <c r="BN762">
        <v>0</v>
      </c>
      <c r="BO762" t="s">
        <v>3</v>
      </c>
      <c r="BP762">
        <v>0</v>
      </c>
      <c r="BQ762">
        <v>1</v>
      </c>
      <c r="BR762">
        <v>0</v>
      </c>
      <c r="BS762">
        <v>1</v>
      </c>
      <c r="BT762">
        <v>1</v>
      </c>
      <c r="BU762">
        <v>1</v>
      </c>
      <c r="BV762">
        <v>1</v>
      </c>
      <c r="BW762">
        <v>1</v>
      </c>
      <c r="BX762">
        <v>1</v>
      </c>
      <c r="BY762" t="s">
        <v>3</v>
      </c>
      <c r="BZ762">
        <v>70</v>
      </c>
      <c r="CA762">
        <v>10</v>
      </c>
      <c r="CB762" t="s">
        <v>3</v>
      </c>
      <c r="CE762">
        <v>0</v>
      </c>
      <c r="CF762">
        <v>0</v>
      </c>
      <c r="CG762">
        <v>0</v>
      </c>
      <c r="CM762">
        <v>0</v>
      </c>
      <c r="CN762" t="s">
        <v>3</v>
      </c>
      <c r="CO762">
        <v>0</v>
      </c>
      <c r="CP762">
        <f t="shared" si="465"/>
        <v>0</v>
      </c>
      <c r="CQ762">
        <f t="shared" si="466"/>
        <v>0</v>
      </c>
      <c r="CR762">
        <f>((((ET762)*BB762-(EU762)*BS762)+AE762*BS762)*AV762)</f>
        <v>0</v>
      </c>
      <c r="CS762">
        <f t="shared" si="467"/>
        <v>0</v>
      </c>
      <c r="CT762">
        <f t="shared" si="468"/>
        <v>496.76</v>
      </c>
      <c r="CU762">
        <f t="shared" si="469"/>
        <v>0</v>
      </c>
      <c r="CV762">
        <f t="shared" si="470"/>
        <v>0.7</v>
      </c>
      <c r="CW762">
        <f t="shared" si="471"/>
        <v>0</v>
      </c>
      <c r="CX762">
        <f t="shared" si="471"/>
        <v>0</v>
      </c>
      <c r="CY762">
        <f t="shared" si="472"/>
        <v>0</v>
      </c>
      <c r="CZ762">
        <f t="shared" si="473"/>
        <v>0</v>
      </c>
      <c r="DC762" t="s">
        <v>3</v>
      </c>
      <c r="DD762" t="s">
        <v>3</v>
      </c>
      <c r="DE762" t="s">
        <v>3</v>
      </c>
      <c r="DF762" t="s">
        <v>3</v>
      </c>
      <c r="DG762" t="s">
        <v>3</v>
      </c>
      <c r="DH762" t="s">
        <v>3</v>
      </c>
      <c r="DI762" t="s">
        <v>3</v>
      </c>
      <c r="DJ762" t="s">
        <v>3</v>
      </c>
      <c r="DK762" t="s">
        <v>3</v>
      </c>
      <c r="DL762" t="s">
        <v>3</v>
      </c>
      <c r="DM762" t="s">
        <v>3</v>
      </c>
      <c r="DN762">
        <v>0</v>
      </c>
      <c r="DO762">
        <v>0</v>
      </c>
      <c r="DP762">
        <v>1</v>
      </c>
      <c r="DQ762">
        <v>1</v>
      </c>
      <c r="DU762">
        <v>1003</v>
      </c>
      <c r="DV762" t="s">
        <v>132</v>
      </c>
      <c r="DW762" t="s">
        <v>132</v>
      </c>
      <c r="DX762">
        <v>100</v>
      </c>
      <c r="DZ762" t="s">
        <v>3</v>
      </c>
      <c r="EA762" t="s">
        <v>3</v>
      </c>
      <c r="EB762" t="s">
        <v>3</v>
      </c>
      <c r="EC762" t="s">
        <v>3</v>
      </c>
      <c r="EE762">
        <v>1441815344</v>
      </c>
      <c r="EF762">
        <v>1</v>
      </c>
      <c r="EG762" t="s">
        <v>20</v>
      </c>
      <c r="EH762">
        <v>0</v>
      </c>
      <c r="EI762" t="s">
        <v>3</v>
      </c>
      <c r="EJ762">
        <v>4</v>
      </c>
      <c r="EK762">
        <v>0</v>
      </c>
      <c r="EL762" t="s">
        <v>21</v>
      </c>
      <c r="EM762" t="s">
        <v>22</v>
      </c>
      <c r="EO762" t="s">
        <v>3</v>
      </c>
      <c r="EQ762">
        <v>1024</v>
      </c>
      <c r="ER762">
        <v>496.76</v>
      </c>
      <c r="ES762">
        <v>0</v>
      </c>
      <c r="ET762">
        <v>0</v>
      </c>
      <c r="EU762">
        <v>0</v>
      </c>
      <c r="EV762">
        <v>496.76</v>
      </c>
      <c r="EW762">
        <v>0.7</v>
      </c>
      <c r="EX762">
        <v>0</v>
      </c>
      <c r="EY762">
        <v>0</v>
      </c>
      <c r="FQ762">
        <v>0</v>
      </c>
      <c r="FR762">
        <f t="shared" si="474"/>
        <v>0</v>
      </c>
      <c r="FS762">
        <v>0</v>
      </c>
      <c r="FX762">
        <v>70</v>
      </c>
      <c r="FY762">
        <v>10</v>
      </c>
      <c r="GA762" t="s">
        <v>3</v>
      </c>
      <c r="GD762">
        <v>0</v>
      </c>
      <c r="GF762">
        <v>-1307125436</v>
      </c>
      <c r="GG762">
        <v>2</v>
      </c>
      <c r="GH762">
        <v>1</v>
      </c>
      <c r="GI762">
        <v>-2</v>
      </c>
      <c r="GJ762">
        <v>0</v>
      </c>
      <c r="GK762">
        <f>ROUND(R762*(R12)/100,2)</f>
        <v>0</v>
      </c>
      <c r="GL762">
        <f t="shared" si="475"/>
        <v>0</v>
      </c>
      <c r="GM762">
        <f t="shared" si="476"/>
        <v>0</v>
      </c>
      <c r="GN762">
        <f t="shared" si="477"/>
        <v>0</v>
      </c>
      <c r="GO762">
        <f t="shared" si="478"/>
        <v>0</v>
      </c>
      <c r="GP762">
        <f t="shared" si="479"/>
        <v>0</v>
      </c>
      <c r="GR762">
        <v>0</v>
      </c>
      <c r="GS762">
        <v>3</v>
      </c>
      <c r="GT762">
        <v>0</v>
      </c>
      <c r="GU762" t="s">
        <v>3</v>
      </c>
      <c r="GV762">
        <f t="shared" si="480"/>
        <v>0</v>
      </c>
      <c r="GW762">
        <v>1</v>
      </c>
      <c r="GX762">
        <f t="shared" si="481"/>
        <v>0</v>
      </c>
      <c r="HA762">
        <v>0</v>
      </c>
      <c r="HB762">
        <v>0</v>
      </c>
      <c r="HC762">
        <f t="shared" si="482"/>
        <v>0</v>
      </c>
      <c r="HE762" t="s">
        <v>3</v>
      </c>
      <c r="HF762" t="s">
        <v>3</v>
      </c>
      <c r="HM762" t="s">
        <v>3</v>
      </c>
      <c r="HN762" t="s">
        <v>3</v>
      </c>
      <c r="HO762" t="s">
        <v>3</v>
      </c>
      <c r="HP762" t="s">
        <v>3</v>
      </c>
      <c r="HQ762" t="s">
        <v>3</v>
      </c>
      <c r="IK762">
        <v>0</v>
      </c>
    </row>
    <row r="764" spans="1:245" x14ac:dyDescent="0.2">
      <c r="A764" s="2">
        <v>51</v>
      </c>
      <c r="B764" s="2">
        <f>B753</f>
        <v>1</v>
      </c>
      <c r="C764" s="2">
        <f>A753</f>
        <v>4</v>
      </c>
      <c r="D764" s="2">
        <f>ROW(A753)</f>
        <v>753</v>
      </c>
      <c r="E764" s="2"/>
      <c r="F764" s="2" t="str">
        <f>IF(F753&lt;&gt;"",F753,"")</f>
        <v>Новый раздел</v>
      </c>
      <c r="G764" s="2" t="str">
        <f>IF(G753&lt;&gt;"",G753,"")</f>
        <v>6. Структурированная кабельная система</v>
      </c>
      <c r="H764" s="2">
        <v>0</v>
      </c>
      <c r="I764" s="2"/>
      <c r="J764" s="2"/>
      <c r="K764" s="2"/>
      <c r="L764" s="2"/>
      <c r="M764" s="2"/>
      <c r="N764" s="2"/>
      <c r="O764" s="2">
        <f t="shared" ref="O764:T764" si="485">ROUND(AB764,2)</f>
        <v>12173.5</v>
      </c>
      <c r="P764" s="2">
        <f t="shared" si="485"/>
        <v>1.24</v>
      </c>
      <c r="Q764" s="2">
        <f t="shared" si="485"/>
        <v>0.12</v>
      </c>
      <c r="R764" s="2">
        <f t="shared" si="485"/>
        <v>0</v>
      </c>
      <c r="S764" s="2">
        <f t="shared" si="485"/>
        <v>12172.14</v>
      </c>
      <c r="T764" s="2">
        <f t="shared" si="485"/>
        <v>0</v>
      </c>
      <c r="U764" s="2">
        <f>AH764</f>
        <v>17.823999999999998</v>
      </c>
      <c r="V764" s="2">
        <f>AI764</f>
        <v>0</v>
      </c>
      <c r="W764" s="2">
        <f>ROUND(AJ764,2)</f>
        <v>0</v>
      </c>
      <c r="X764" s="2">
        <f>ROUND(AK764,2)</f>
        <v>8520.5</v>
      </c>
      <c r="Y764" s="2">
        <f>ROUND(AL764,2)</f>
        <v>1217.22</v>
      </c>
      <c r="Z764" s="2"/>
      <c r="AA764" s="2"/>
      <c r="AB764" s="2">
        <f>ROUND(SUMIF(AA757:AA762,"=1472364219",O757:O762),2)</f>
        <v>12173.5</v>
      </c>
      <c r="AC764" s="2">
        <f>ROUND(SUMIF(AA757:AA762,"=1472364219",P757:P762),2)</f>
        <v>1.24</v>
      </c>
      <c r="AD764" s="2">
        <f>ROUND(SUMIF(AA757:AA762,"=1472364219",Q757:Q762),2)</f>
        <v>0.12</v>
      </c>
      <c r="AE764" s="2">
        <f>ROUND(SUMIF(AA757:AA762,"=1472364219",R757:R762),2)</f>
        <v>0</v>
      </c>
      <c r="AF764" s="2">
        <f>ROUND(SUMIF(AA757:AA762,"=1472364219",S757:S762),2)</f>
        <v>12172.14</v>
      </c>
      <c r="AG764" s="2">
        <f>ROUND(SUMIF(AA757:AA762,"=1472364219",T757:T762),2)</f>
        <v>0</v>
      </c>
      <c r="AH764" s="2">
        <f>SUMIF(AA757:AA762,"=1472364219",U757:U762)</f>
        <v>17.823999999999998</v>
      </c>
      <c r="AI764" s="2">
        <f>SUMIF(AA757:AA762,"=1472364219",V757:V762)</f>
        <v>0</v>
      </c>
      <c r="AJ764" s="2">
        <f>ROUND(SUMIF(AA757:AA762,"=1472364219",W757:W762),2)</f>
        <v>0</v>
      </c>
      <c r="AK764" s="2">
        <f>ROUND(SUMIF(AA757:AA762,"=1472364219",X757:X762),2)</f>
        <v>8520.5</v>
      </c>
      <c r="AL764" s="2">
        <f>ROUND(SUMIF(AA757:AA762,"=1472364219",Y757:Y762),2)</f>
        <v>1217.22</v>
      </c>
      <c r="AM764" s="2"/>
      <c r="AN764" s="2"/>
      <c r="AO764" s="2">
        <f t="shared" ref="AO764:BD764" si="486">ROUND(BX764,2)</f>
        <v>0</v>
      </c>
      <c r="AP764" s="2">
        <f t="shared" si="486"/>
        <v>0</v>
      </c>
      <c r="AQ764" s="2">
        <f t="shared" si="486"/>
        <v>0</v>
      </c>
      <c r="AR764" s="2">
        <f t="shared" si="486"/>
        <v>21911.22</v>
      </c>
      <c r="AS764" s="2">
        <f t="shared" si="486"/>
        <v>0</v>
      </c>
      <c r="AT764" s="2">
        <f t="shared" si="486"/>
        <v>0</v>
      </c>
      <c r="AU764" s="2">
        <f t="shared" si="486"/>
        <v>21911.22</v>
      </c>
      <c r="AV764" s="2">
        <f t="shared" si="486"/>
        <v>1.24</v>
      </c>
      <c r="AW764" s="2">
        <f t="shared" si="486"/>
        <v>1.24</v>
      </c>
      <c r="AX764" s="2">
        <f t="shared" si="486"/>
        <v>0</v>
      </c>
      <c r="AY764" s="2">
        <f t="shared" si="486"/>
        <v>1.24</v>
      </c>
      <c r="AZ764" s="2">
        <f t="shared" si="486"/>
        <v>0</v>
      </c>
      <c r="BA764" s="2">
        <f t="shared" si="486"/>
        <v>0</v>
      </c>
      <c r="BB764" s="2">
        <f t="shared" si="486"/>
        <v>0</v>
      </c>
      <c r="BC764" s="2">
        <f t="shared" si="486"/>
        <v>0</v>
      </c>
      <c r="BD764" s="2">
        <f t="shared" si="486"/>
        <v>0</v>
      </c>
      <c r="BE764" s="2"/>
      <c r="BF764" s="2"/>
      <c r="BG764" s="2"/>
      <c r="BH764" s="2"/>
      <c r="BI764" s="2"/>
      <c r="BJ764" s="2"/>
      <c r="BK764" s="2"/>
      <c r="BL764" s="2"/>
      <c r="BM764" s="2"/>
      <c r="BN764" s="2"/>
      <c r="BO764" s="2"/>
      <c r="BP764" s="2"/>
      <c r="BQ764" s="2"/>
      <c r="BR764" s="2"/>
      <c r="BS764" s="2"/>
      <c r="BT764" s="2"/>
      <c r="BU764" s="2"/>
      <c r="BV764" s="2"/>
      <c r="BW764" s="2"/>
      <c r="BX764" s="2">
        <f>ROUND(SUMIF(AA757:AA762,"=1472364219",FQ757:FQ762),2)</f>
        <v>0</v>
      </c>
      <c r="BY764" s="2">
        <f>ROUND(SUMIF(AA757:AA762,"=1472364219",FR757:FR762),2)</f>
        <v>0</v>
      </c>
      <c r="BZ764" s="2">
        <f>ROUND(SUMIF(AA757:AA762,"=1472364219",GL757:GL762),2)</f>
        <v>0</v>
      </c>
      <c r="CA764" s="2">
        <f>ROUND(SUMIF(AA757:AA762,"=1472364219",GM757:GM762),2)</f>
        <v>21911.22</v>
      </c>
      <c r="CB764" s="2">
        <f>ROUND(SUMIF(AA757:AA762,"=1472364219",GN757:GN762),2)</f>
        <v>0</v>
      </c>
      <c r="CC764" s="2">
        <f>ROUND(SUMIF(AA757:AA762,"=1472364219",GO757:GO762),2)</f>
        <v>0</v>
      </c>
      <c r="CD764" s="2">
        <f>ROUND(SUMIF(AA757:AA762,"=1472364219",GP757:GP762),2)</f>
        <v>21911.22</v>
      </c>
      <c r="CE764" s="2">
        <f>AC764-BX764</f>
        <v>1.24</v>
      </c>
      <c r="CF764" s="2">
        <f>AC764-BY764</f>
        <v>1.24</v>
      </c>
      <c r="CG764" s="2">
        <f>BX764-BZ764</f>
        <v>0</v>
      </c>
      <c r="CH764" s="2">
        <f>AC764-BX764-BY764+BZ764</f>
        <v>1.24</v>
      </c>
      <c r="CI764" s="2">
        <f>BY764-BZ764</f>
        <v>0</v>
      </c>
      <c r="CJ764" s="2">
        <f>ROUND(SUMIF(AA757:AA762,"=1472364219",GX757:GX762),2)</f>
        <v>0</v>
      </c>
      <c r="CK764" s="2">
        <f>ROUND(SUMIF(AA757:AA762,"=1472364219",GY757:GY762),2)</f>
        <v>0</v>
      </c>
      <c r="CL764" s="2">
        <f>ROUND(SUMIF(AA757:AA762,"=1472364219",GZ757:GZ762),2)</f>
        <v>0</v>
      </c>
      <c r="CM764" s="2">
        <f>ROUND(SUMIF(AA757:AA762,"=1472364219",HD757:HD762),2)</f>
        <v>0</v>
      </c>
      <c r="CN764" s="2"/>
      <c r="CO764" s="2"/>
      <c r="CP764" s="2"/>
      <c r="CQ764" s="2"/>
      <c r="CR764" s="2"/>
      <c r="CS764" s="2"/>
      <c r="CT764" s="2"/>
      <c r="CU764" s="2"/>
      <c r="CV764" s="2"/>
      <c r="CW764" s="2"/>
      <c r="CX764" s="2"/>
      <c r="CY764" s="2"/>
      <c r="CZ764" s="2"/>
      <c r="DA764" s="2"/>
      <c r="DB764" s="2"/>
      <c r="DC764" s="2"/>
      <c r="DD764" s="2"/>
      <c r="DE764" s="2"/>
      <c r="DF764" s="2"/>
      <c r="DG764" s="3"/>
      <c r="DH764" s="3"/>
      <c r="DI764" s="3"/>
      <c r="DJ764" s="3"/>
      <c r="DK764" s="3"/>
      <c r="DL764" s="3"/>
      <c r="DM764" s="3"/>
      <c r="DN764" s="3"/>
      <c r="DO764" s="3"/>
      <c r="DP764" s="3"/>
      <c r="DQ764" s="3"/>
      <c r="DR764" s="3"/>
      <c r="DS764" s="3"/>
      <c r="DT764" s="3"/>
      <c r="DU764" s="3"/>
      <c r="DV764" s="3"/>
      <c r="DW764" s="3"/>
      <c r="DX764" s="3"/>
      <c r="DY764" s="3"/>
      <c r="DZ764" s="3"/>
      <c r="EA764" s="3"/>
      <c r="EB764" s="3"/>
      <c r="EC764" s="3"/>
      <c r="ED764" s="3"/>
      <c r="EE764" s="3"/>
      <c r="EF764" s="3"/>
      <c r="EG764" s="3"/>
      <c r="EH764" s="3"/>
      <c r="EI764" s="3"/>
      <c r="EJ764" s="3"/>
      <c r="EK764" s="3"/>
      <c r="EL764" s="3"/>
      <c r="EM764" s="3"/>
      <c r="EN764" s="3"/>
      <c r="EO764" s="3"/>
      <c r="EP764" s="3"/>
      <c r="EQ764" s="3"/>
      <c r="ER764" s="3"/>
      <c r="ES764" s="3"/>
      <c r="ET764" s="3"/>
      <c r="EU764" s="3"/>
      <c r="EV764" s="3"/>
      <c r="EW764" s="3"/>
      <c r="EX764" s="3"/>
      <c r="EY764" s="3"/>
      <c r="EZ764" s="3"/>
      <c r="FA764" s="3"/>
      <c r="FB764" s="3"/>
      <c r="FC764" s="3"/>
      <c r="FD764" s="3"/>
      <c r="FE764" s="3"/>
      <c r="FF764" s="3"/>
      <c r="FG764" s="3"/>
      <c r="FH764" s="3"/>
      <c r="FI764" s="3"/>
      <c r="FJ764" s="3"/>
      <c r="FK764" s="3"/>
      <c r="FL764" s="3"/>
      <c r="FM764" s="3"/>
      <c r="FN764" s="3"/>
      <c r="FO764" s="3"/>
      <c r="FP764" s="3"/>
      <c r="FQ764" s="3"/>
      <c r="FR764" s="3"/>
      <c r="FS764" s="3"/>
      <c r="FT764" s="3"/>
      <c r="FU764" s="3"/>
      <c r="FV764" s="3"/>
      <c r="FW764" s="3"/>
      <c r="FX764" s="3"/>
      <c r="FY764" s="3"/>
      <c r="FZ764" s="3"/>
      <c r="GA764" s="3"/>
      <c r="GB764" s="3"/>
      <c r="GC764" s="3"/>
      <c r="GD764" s="3"/>
      <c r="GE764" s="3"/>
      <c r="GF764" s="3"/>
      <c r="GG764" s="3"/>
      <c r="GH764" s="3"/>
      <c r="GI764" s="3"/>
      <c r="GJ764" s="3"/>
      <c r="GK764" s="3"/>
      <c r="GL764" s="3"/>
      <c r="GM764" s="3"/>
      <c r="GN764" s="3"/>
      <c r="GO764" s="3"/>
      <c r="GP764" s="3"/>
      <c r="GQ764" s="3"/>
      <c r="GR764" s="3"/>
      <c r="GS764" s="3"/>
      <c r="GT764" s="3"/>
      <c r="GU764" s="3"/>
      <c r="GV764" s="3"/>
      <c r="GW764" s="3"/>
      <c r="GX764" s="3">
        <v>0</v>
      </c>
    </row>
    <row r="766" spans="1:245" x14ac:dyDescent="0.2">
      <c r="A766" s="4">
        <v>50</v>
      </c>
      <c r="B766" s="4">
        <v>0</v>
      </c>
      <c r="C766" s="4">
        <v>0</v>
      </c>
      <c r="D766" s="4">
        <v>1</v>
      </c>
      <c r="E766" s="4">
        <v>201</v>
      </c>
      <c r="F766" s="4">
        <f>ROUND(Source!O764,O766)</f>
        <v>12173.5</v>
      </c>
      <c r="G766" s="4" t="s">
        <v>69</v>
      </c>
      <c r="H766" s="4" t="s">
        <v>70</v>
      </c>
      <c r="I766" s="4"/>
      <c r="J766" s="4"/>
      <c r="K766" s="4">
        <v>201</v>
      </c>
      <c r="L766" s="4">
        <v>1</v>
      </c>
      <c r="M766" s="4">
        <v>3</v>
      </c>
      <c r="N766" s="4" t="s">
        <v>3</v>
      </c>
      <c r="O766" s="4">
        <v>2</v>
      </c>
      <c r="P766" s="4"/>
      <c r="Q766" s="4"/>
      <c r="R766" s="4"/>
      <c r="S766" s="4"/>
      <c r="T766" s="4"/>
      <c r="U766" s="4"/>
      <c r="V766" s="4"/>
      <c r="W766" s="4">
        <v>4628.42</v>
      </c>
      <c r="X766" s="4">
        <v>1</v>
      </c>
      <c r="Y766" s="4">
        <v>4628.42</v>
      </c>
      <c r="Z766" s="4"/>
      <c r="AA766" s="4"/>
      <c r="AB766" s="4"/>
    </row>
    <row r="767" spans="1:245" x14ac:dyDescent="0.2">
      <c r="A767" s="4">
        <v>50</v>
      </c>
      <c r="B767" s="4">
        <v>0</v>
      </c>
      <c r="C767" s="4">
        <v>0</v>
      </c>
      <c r="D767" s="4">
        <v>1</v>
      </c>
      <c r="E767" s="4">
        <v>202</v>
      </c>
      <c r="F767" s="4">
        <f>ROUND(Source!P764,O767)</f>
        <v>1.24</v>
      </c>
      <c r="G767" s="4" t="s">
        <v>71</v>
      </c>
      <c r="H767" s="4" t="s">
        <v>72</v>
      </c>
      <c r="I767" s="4"/>
      <c r="J767" s="4"/>
      <c r="K767" s="4">
        <v>202</v>
      </c>
      <c r="L767" s="4">
        <v>2</v>
      </c>
      <c r="M767" s="4">
        <v>3</v>
      </c>
      <c r="N767" s="4" t="s">
        <v>3</v>
      </c>
      <c r="O767" s="4">
        <v>2</v>
      </c>
      <c r="P767" s="4"/>
      <c r="Q767" s="4"/>
      <c r="R767" s="4"/>
      <c r="S767" s="4"/>
      <c r="T767" s="4"/>
      <c r="U767" s="4"/>
      <c r="V767" s="4"/>
      <c r="W767" s="4">
        <v>1.24</v>
      </c>
      <c r="X767" s="4">
        <v>1</v>
      </c>
      <c r="Y767" s="4">
        <v>1.24</v>
      </c>
      <c r="Z767" s="4"/>
      <c r="AA767" s="4"/>
      <c r="AB767" s="4"/>
    </row>
    <row r="768" spans="1:245" x14ac:dyDescent="0.2">
      <c r="A768" s="4">
        <v>50</v>
      </c>
      <c r="B768" s="4">
        <v>0</v>
      </c>
      <c r="C768" s="4">
        <v>0</v>
      </c>
      <c r="D768" s="4">
        <v>1</v>
      </c>
      <c r="E768" s="4">
        <v>222</v>
      </c>
      <c r="F768" s="4">
        <f>ROUND(Source!AO764,O768)</f>
        <v>0</v>
      </c>
      <c r="G768" s="4" t="s">
        <v>73</v>
      </c>
      <c r="H768" s="4" t="s">
        <v>74</v>
      </c>
      <c r="I768" s="4"/>
      <c r="J768" s="4"/>
      <c r="K768" s="4">
        <v>222</v>
      </c>
      <c r="L768" s="4">
        <v>3</v>
      </c>
      <c r="M768" s="4">
        <v>3</v>
      </c>
      <c r="N768" s="4" t="s">
        <v>3</v>
      </c>
      <c r="O768" s="4">
        <v>2</v>
      </c>
      <c r="P768" s="4"/>
      <c r="Q768" s="4"/>
      <c r="R768" s="4"/>
      <c r="S768" s="4"/>
      <c r="T768" s="4"/>
      <c r="U768" s="4"/>
      <c r="V768" s="4"/>
      <c r="W768" s="4">
        <v>0</v>
      </c>
      <c r="X768" s="4">
        <v>1</v>
      </c>
      <c r="Y768" s="4">
        <v>0</v>
      </c>
      <c r="Z768" s="4"/>
      <c r="AA768" s="4"/>
      <c r="AB768" s="4"/>
    </row>
    <row r="769" spans="1:28" x14ac:dyDescent="0.2">
      <c r="A769" s="4">
        <v>50</v>
      </c>
      <c r="B769" s="4">
        <v>0</v>
      </c>
      <c r="C769" s="4">
        <v>0</v>
      </c>
      <c r="D769" s="4">
        <v>1</v>
      </c>
      <c r="E769" s="4">
        <v>225</v>
      </c>
      <c r="F769" s="4">
        <f>ROUND(Source!AV764,O769)</f>
        <v>1.24</v>
      </c>
      <c r="G769" s="4" t="s">
        <v>75</v>
      </c>
      <c r="H769" s="4" t="s">
        <v>76</v>
      </c>
      <c r="I769" s="4"/>
      <c r="J769" s="4"/>
      <c r="K769" s="4">
        <v>225</v>
      </c>
      <c r="L769" s="4">
        <v>4</v>
      </c>
      <c r="M769" s="4">
        <v>3</v>
      </c>
      <c r="N769" s="4" t="s">
        <v>3</v>
      </c>
      <c r="O769" s="4">
        <v>2</v>
      </c>
      <c r="P769" s="4"/>
      <c r="Q769" s="4"/>
      <c r="R769" s="4"/>
      <c r="S769" s="4"/>
      <c r="T769" s="4"/>
      <c r="U769" s="4"/>
      <c r="V769" s="4"/>
      <c r="W769" s="4">
        <v>1.24</v>
      </c>
      <c r="X769" s="4">
        <v>1</v>
      </c>
      <c r="Y769" s="4">
        <v>1.24</v>
      </c>
      <c r="Z769" s="4"/>
      <c r="AA769" s="4"/>
      <c r="AB769" s="4"/>
    </row>
    <row r="770" spans="1:28" x14ac:dyDescent="0.2">
      <c r="A770" s="4">
        <v>50</v>
      </c>
      <c r="B770" s="4">
        <v>0</v>
      </c>
      <c r="C770" s="4">
        <v>0</v>
      </c>
      <c r="D770" s="4">
        <v>1</v>
      </c>
      <c r="E770" s="4">
        <v>226</v>
      </c>
      <c r="F770" s="4">
        <f>ROUND(Source!AW764,O770)</f>
        <v>1.24</v>
      </c>
      <c r="G770" s="4" t="s">
        <v>77</v>
      </c>
      <c r="H770" s="4" t="s">
        <v>78</v>
      </c>
      <c r="I770" s="4"/>
      <c r="J770" s="4"/>
      <c r="K770" s="4">
        <v>226</v>
      </c>
      <c r="L770" s="4">
        <v>5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1.24</v>
      </c>
      <c r="X770" s="4">
        <v>1</v>
      </c>
      <c r="Y770" s="4">
        <v>1.24</v>
      </c>
      <c r="Z770" s="4"/>
      <c r="AA770" s="4"/>
      <c r="AB770" s="4"/>
    </row>
    <row r="771" spans="1:28" x14ac:dyDescent="0.2">
      <c r="A771" s="4">
        <v>50</v>
      </c>
      <c r="B771" s="4">
        <v>0</v>
      </c>
      <c r="C771" s="4">
        <v>0</v>
      </c>
      <c r="D771" s="4">
        <v>1</v>
      </c>
      <c r="E771" s="4">
        <v>227</v>
      </c>
      <c r="F771" s="4">
        <f>ROUND(Source!AX764,O771)</f>
        <v>0</v>
      </c>
      <c r="G771" s="4" t="s">
        <v>79</v>
      </c>
      <c r="H771" s="4" t="s">
        <v>80</v>
      </c>
      <c r="I771" s="4"/>
      <c r="J771" s="4"/>
      <c r="K771" s="4">
        <v>227</v>
      </c>
      <c r="L771" s="4">
        <v>6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0</v>
      </c>
      <c r="X771" s="4">
        <v>1</v>
      </c>
      <c r="Y771" s="4">
        <v>0</v>
      </c>
      <c r="Z771" s="4"/>
      <c r="AA771" s="4"/>
      <c r="AB771" s="4"/>
    </row>
    <row r="772" spans="1:28" x14ac:dyDescent="0.2">
      <c r="A772" s="4">
        <v>50</v>
      </c>
      <c r="B772" s="4">
        <v>0</v>
      </c>
      <c r="C772" s="4">
        <v>0</v>
      </c>
      <c r="D772" s="4">
        <v>1</v>
      </c>
      <c r="E772" s="4">
        <v>228</v>
      </c>
      <c r="F772" s="4">
        <f>ROUND(Source!AY764,O772)</f>
        <v>1.24</v>
      </c>
      <c r="G772" s="4" t="s">
        <v>81</v>
      </c>
      <c r="H772" s="4" t="s">
        <v>82</v>
      </c>
      <c r="I772" s="4"/>
      <c r="J772" s="4"/>
      <c r="K772" s="4">
        <v>228</v>
      </c>
      <c r="L772" s="4">
        <v>7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1.24</v>
      </c>
      <c r="X772" s="4">
        <v>1</v>
      </c>
      <c r="Y772" s="4">
        <v>1.24</v>
      </c>
      <c r="Z772" s="4"/>
      <c r="AA772" s="4"/>
      <c r="AB772" s="4"/>
    </row>
    <row r="773" spans="1:28" x14ac:dyDescent="0.2">
      <c r="A773" s="4">
        <v>50</v>
      </c>
      <c r="B773" s="4">
        <v>0</v>
      </c>
      <c r="C773" s="4">
        <v>0</v>
      </c>
      <c r="D773" s="4">
        <v>1</v>
      </c>
      <c r="E773" s="4">
        <v>216</v>
      </c>
      <c r="F773" s="4">
        <f>ROUND(Source!AP764,O773)</f>
        <v>0</v>
      </c>
      <c r="G773" s="4" t="s">
        <v>83</v>
      </c>
      <c r="H773" s="4" t="s">
        <v>84</v>
      </c>
      <c r="I773" s="4"/>
      <c r="J773" s="4"/>
      <c r="K773" s="4">
        <v>216</v>
      </c>
      <c r="L773" s="4">
        <v>8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0</v>
      </c>
      <c r="X773" s="4">
        <v>1</v>
      </c>
      <c r="Y773" s="4">
        <v>0</v>
      </c>
      <c r="Z773" s="4"/>
      <c r="AA773" s="4"/>
      <c r="AB773" s="4"/>
    </row>
    <row r="774" spans="1:28" x14ac:dyDescent="0.2">
      <c r="A774" s="4">
        <v>50</v>
      </c>
      <c r="B774" s="4">
        <v>0</v>
      </c>
      <c r="C774" s="4">
        <v>0</v>
      </c>
      <c r="D774" s="4">
        <v>1</v>
      </c>
      <c r="E774" s="4">
        <v>223</v>
      </c>
      <c r="F774" s="4">
        <f>ROUND(Source!AQ764,O774)</f>
        <v>0</v>
      </c>
      <c r="G774" s="4" t="s">
        <v>85</v>
      </c>
      <c r="H774" s="4" t="s">
        <v>86</v>
      </c>
      <c r="I774" s="4"/>
      <c r="J774" s="4"/>
      <c r="K774" s="4">
        <v>223</v>
      </c>
      <c r="L774" s="4">
        <v>9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0</v>
      </c>
      <c r="X774" s="4">
        <v>1</v>
      </c>
      <c r="Y774" s="4">
        <v>0</v>
      </c>
      <c r="Z774" s="4"/>
      <c r="AA774" s="4"/>
      <c r="AB774" s="4"/>
    </row>
    <row r="775" spans="1:28" x14ac:dyDescent="0.2">
      <c r="A775" s="4">
        <v>50</v>
      </c>
      <c r="B775" s="4">
        <v>0</v>
      </c>
      <c r="C775" s="4">
        <v>0</v>
      </c>
      <c r="D775" s="4">
        <v>1</v>
      </c>
      <c r="E775" s="4">
        <v>229</v>
      </c>
      <c r="F775" s="4">
        <f>ROUND(Source!AZ764,O775)</f>
        <v>0</v>
      </c>
      <c r="G775" s="4" t="s">
        <v>87</v>
      </c>
      <c r="H775" s="4" t="s">
        <v>88</v>
      </c>
      <c r="I775" s="4"/>
      <c r="J775" s="4"/>
      <c r="K775" s="4">
        <v>229</v>
      </c>
      <c r="L775" s="4">
        <v>10</v>
      </c>
      <c r="M775" s="4">
        <v>3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0</v>
      </c>
      <c r="X775" s="4">
        <v>1</v>
      </c>
      <c r="Y775" s="4">
        <v>0</v>
      </c>
      <c r="Z775" s="4"/>
      <c r="AA775" s="4"/>
      <c r="AB775" s="4"/>
    </row>
    <row r="776" spans="1:28" x14ac:dyDescent="0.2">
      <c r="A776" s="4">
        <v>50</v>
      </c>
      <c r="B776" s="4">
        <v>0</v>
      </c>
      <c r="C776" s="4">
        <v>0</v>
      </c>
      <c r="D776" s="4">
        <v>1</v>
      </c>
      <c r="E776" s="4">
        <v>203</v>
      </c>
      <c r="F776" s="4">
        <f>ROUND(Source!Q764,O776)</f>
        <v>0.12</v>
      </c>
      <c r="G776" s="4" t="s">
        <v>89</v>
      </c>
      <c r="H776" s="4" t="s">
        <v>90</v>
      </c>
      <c r="I776" s="4"/>
      <c r="J776" s="4"/>
      <c r="K776" s="4">
        <v>203</v>
      </c>
      <c r="L776" s="4">
        <v>11</v>
      </c>
      <c r="M776" s="4">
        <v>3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0.12</v>
      </c>
      <c r="X776" s="4">
        <v>1</v>
      </c>
      <c r="Y776" s="4">
        <v>0.12</v>
      </c>
      <c r="Z776" s="4"/>
      <c r="AA776" s="4"/>
      <c r="AB776" s="4"/>
    </row>
    <row r="777" spans="1:28" x14ac:dyDescent="0.2">
      <c r="A777" s="4">
        <v>50</v>
      </c>
      <c r="B777" s="4">
        <v>0</v>
      </c>
      <c r="C777" s="4">
        <v>0</v>
      </c>
      <c r="D777" s="4">
        <v>1</v>
      </c>
      <c r="E777" s="4">
        <v>231</v>
      </c>
      <c r="F777" s="4">
        <f>ROUND(Source!BB764,O777)</f>
        <v>0</v>
      </c>
      <c r="G777" s="4" t="s">
        <v>91</v>
      </c>
      <c r="H777" s="4" t="s">
        <v>92</v>
      </c>
      <c r="I777" s="4"/>
      <c r="J777" s="4"/>
      <c r="K777" s="4">
        <v>231</v>
      </c>
      <c r="L777" s="4">
        <v>12</v>
      </c>
      <c r="M777" s="4">
        <v>3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0</v>
      </c>
      <c r="X777" s="4">
        <v>1</v>
      </c>
      <c r="Y777" s="4">
        <v>0</v>
      </c>
      <c r="Z777" s="4"/>
      <c r="AA777" s="4"/>
      <c r="AB777" s="4"/>
    </row>
    <row r="778" spans="1:28" x14ac:dyDescent="0.2">
      <c r="A778" s="4">
        <v>50</v>
      </c>
      <c r="B778" s="4">
        <v>0</v>
      </c>
      <c r="C778" s="4">
        <v>0</v>
      </c>
      <c r="D778" s="4">
        <v>1</v>
      </c>
      <c r="E778" s="4">
        <v>204</v>
      </c>
      <c r="F778" s="4">
        <f>ROUND(Source!R764,O778)</f>
        <v>0</v>
      </c>
      <c r="G778" s="4" t="s">
        <v>93</v>
      </c>
      <c r="H778" s="4" t="s">
        <v>94</v>
      </c>
      <c r="I778" s="4"/>
      <c r="J778" s="4"/>
      <c r="K778" s="4">
        <v>204</v>
      </c>
      <c r="L778" s="4">
        <v>13</v>
      </c>
      <c r="M778" s="4">
        <v>3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0</v>
      </c>
      <c r="X778" s="4">
        <v>1</v>
      </c>
      <c r="Y778" s="4">
        <v>0</v>
      </c>
      <c r="Z778" s="4"/>
      <c r="AA778" s="4"/>
      <c r="AB778" s="4"/>
    </row>
    <row r="779" spans="1:28" x14ac:dyDescent="0.2">
      <c r="A779" s="4">
        <v>50</v>
      </c>
      <c r="B779" s="4">
        <v>0</v>
      </c>
      <c r="C779" s="4">
        <v>0</v>
      </c>
      <c r="D779" s="4">
        <v>1</v>
      </c>
      <c r="E779" s="4">
        <v>205</v>
      </c>
      <c r="F779" s="4">
        <f>ROUND(Source!S764,O779)</f>
        <v>12172.14</v>
      </c>
      <c r="G779" s="4" t="s">
        <v>95</v>
      </c>
      <c r="H779" s="4" t="s">
        <v>96</v>
      </c>
      <c r="I779" s="4"/>
      <c r="J779" s="4"/>
      <c r="K779" s="4">
        <v>205</v>
      </c>
      <c r="L779" s="4">
        <v>14</v>
      </c>
      <c r="M779" s="4">
        <v>3</v>
      </c>
      <c r="N779" s="4" t="s">
        <v>3</v>
      </c>
      <c r="O779" s="4">
        <v>2</v>
      </c>
      <c r="P779" s="4"/>
      <c r="Q779" s="4"/>
      <c r="R779" s="4"/>
      <c r="S779" s="4"/>
      <c r="T779" s="4"/>
      <c r="U779" s="4"/>
      <c r="V779" s="4"/>
      <c r="W779" s="4">
        <v>4627.0600000000004</v>
      </c>
      <c r="X779" s="4">
        <v>1</v>
      </c>
      <c r="Y779" s="4">
        <v>4627.0600000000004</v>
      </c>
      <c r="Z779" s="4"/>
      <c r="AA779" s="4"/>
      <c r="AB779" s="4"/>
    </row>
    <row r="780" spans="1:28" x14ac:dyDescent="0.2">
      <c r="A780" s="4">
        <v>50</v>
      </c>
      <c r="B780" s="4">
        <v>0</v>
      </c>
      <c r="C780" s="4">
        <v>0</v>
      </c>
      <c r="D780" s="4">
        <v>1</v>
      </c>
      <c r="E780" s="4">
        <v>232</v>
      </c>
      <c r="F780" s="4">
        <f>ROUND(Source!BC764,O780)</f>
        <v>0</v>
      </c>
      <c r="G780" s="4" t="s">
        <v>97</v>
      </c>
      <c r="H780" s="4" t="s">
        <v>98</v>
      </c>
      <c r="I780" s="4"/>
      <c r="J780" s="4"/>
      <c r="K780" s="4">
        <v>232</v>
      </c>
      <c r="L780" s="4">
        <v>15</v>
      </c>
      <c r="M780" s="4">
        <v>3</v>
      </c>
      <c r="N780" s="4" t="s">
        <v>3</v>
      </c>
      <c r="O780" s="4">
        <v>2</v>
      </c>
      <c r="P780" s="4"/>
      <c r="Q780" s="4"/>
      <c r="R780" s="4"/>
      <c r="S780" s="4"/>
      <c r="T780" s="4"/>
      <c r="U780" s="4"/>
      <c r="V780" s="4"/>
      <c r="W780" s="4">
        <v>0</v>
      </c>
      <c r="X780" s="4">
        <v>1</v>
      </c>
      <c r="Y780" s="4">
        <v>0</v>
      </c>
      <c r="Z780" s="4"/>
      <c r="AA780" s="4"/>
      <c r="AB780" s="4"/>
    </row>
    <row r="781" spans="1:28" x14ac:dyDescent="0.2">
      <c r="A781" s="4">
        <v>50</v>
      </c>
      <c r="B781" s="4">
        <v>0</v>
      </c>
      <c r="C781" s="4">
        <v>0</v>
      </c>
      <c r="D781" s="4">
        <v>1</v>
      </c>
      <c r="E781" s="4">
        <v>214</v>
      </c>
      <c r="F781" s="4">
        <f>ROUND(Source!AS764,O781)</f>
        <v>0</v>
      </c>
      <c r="G781" s="4" t="s">
        <v>99</v>
      </c>
      <c r="H781" s="4" t="s">
        <v>100</v>
      </c>
      <c r="I781" s="4"/>
      <c r="J781" s="4"/>
      <c r="K781" s="4">
        <v>214</v>
      </c>
      <c r="L781" s="4">
        <v>16</v>
      </c>
      <c r="M781" s="4">
        <v>3</v>
      </c>
      <c r="N781" s="4" t="s">
        <v>3</v>
      </c>
      <c r="O781" s="4">
        <v>2</v>
      </c>
      <c r="P781" s="4"/>
      <c r="Q781" s="4"/>
      <c r="R781" s="4"/>
      <c r="S781" s="4"/>
      <c r="T781" s="4"/>
      <c r="U781" s="4"/>
      <c r="V781" s="4"/>
      <c r="W781" s="4">
        <v>0</v>
      </c>
      <c r="X781" s="4">
        <v>1</v>
      </c>
      <c r="Y781" s="4">
        <v>0</v>
      </c>
      <c r="Z781" s="4"/>
      <c r="AA781" s="4"/>
      <c r="AB781" s="4"/>
    </row>
    <row r="782" spans="1:28" x14ac:dyDescent="0.2">
      <c r="A782" s="4">
        <v>50</v>
      </c>
      <c r="B782" s="4">
        <v>0</v>
      </c>
      <c r="C782" s="4">
        <v>0</v>
      </c>
      <c r="D782" s="4">
        <v>1</v>
      </c>
      <c r="E782" s="4">
        <v>215</v>
      </c>
      <c r="F782" s="4">
        <f>ROUND(Source!AT764,O782)</f>
        <v>0</v>
      </c>
      <c r="G782" s="4" t="s">
        <v>101</v>
      </c>
      <c r="H782" s="4" t="s">
        <v>102</v>
      </c>
      <c r="I782" s="4"/>
      <c r="J782" s="4"/>
      <c r="K782" s="4">
        <v>215</v>
      </c>
      <c r="L782" s="4">
        <v>17</v>
      </c>
      <c r="M782" s="4">
        <v>3</v>
      </c>
      <c r="N782" s="4" t="s">
        <v>3</v>
      </c>
      <c r="O782" s="4">
        <v>2</v>
      </c>
      <c r="P782" s="4"/>
      <c r="Q782" s="4"/>
      <c r="R782" s="4"/>
      <c r="S782" s="4"/>
      <c r="T782" s="4"/>
      <c r="U782" s="4"/>
      <c r="V782" s="4"/>
      <c r="W782" s="4">
        <v>0</v>
      </c>
      <c r="X782" s="4">
        <v>1</v>
      </c>
      <c r="Y782" s="4">
        <v>0</v>
      </c>
      <c r="Z782" s="4"/>
      <c r="AA782" s="4"/>
      <c r="AB782" s="4"/>
    </row>
    <row r="783" spans="1:28" x14ac:dyDescent="0.2">
      <c r="A783" s="4">
        <v>50</v>
      </c>
      <c r="B783" s="4">
        <v>0</v>
      </c>
      <c r="C783" s="4">
        <v>0</v>
      </c>
      <c r="D783" s="4">
        <v>1</v>
      </c>
      <c r="E783" s="4">
        <v>217</v>
      </c>
      <c r="F783" s="4">
        <f>ROUND(Source!AU764,O783)</f>
        <v>21911.22</v>
      </c>
      <c r="G783" s="4" t="s">
        <v>103</v>
      </c>
      <c r="H783" s="4" t="s">
        <v>104</v>
      </c>
      <c r="I783" s="4"/>
      <c r="J783" s="4"/>
      <c r="K783" s="4">
        <v>217</v>
      </c>
      <c r="L783" s="4">
        <v>18</v>
      </c>
      <c r="M783" s="4">
        <v>3</v>
      </c>
      <c r="N783" s="4" t="s">
        <v>3</v>
      </c>
      <c r="O783" s="4">
        <v>2</v>
      </c>
      <c r="P783" s="4"/>
      <c r="Q783" s="4"/>
      <c r="R783" s="4"/>
      <c r="S783" s="4"/>
      <c r="T783" s="4"/>
      <c r="U783" s="4"/>
      <c r="V783" s="4"/>
      <c r="W783" s="4">
        <v>8330.08</v>
      </c>
      <c r="X783" s="4">
        <v>1</v>
      </c>
      <c r="Y783" s="4">
        <v>8330.08</v>
      </c>
      <c r="Z783" s="4"/>
      <c r="AA783" s="4"/>
      <c r="AB783" s="4"/>
    </row>
    <row r="784" spans="1:28" x14ac:dyDescent="0.2">
      <c r="A784" s="4">
        <v>50</v>
      </c>
      <c r="B784" s="4">
        <v>0</v>
      </c>
      <c r="C784" s="4">
        <v>0</v>
      </c>
      <c r="D784" s="4">
        <v>1</v>
      </c>
      <c r="E784" s="4">
        <v>230</v>
      </c>
      <c r="F784" s="4">
        <f>ROUND(Source!BA764,O784)</f>
        <v>0</v>
      </c>
      <c r="G784" s="4" t="s">
        <v>105</v>
      </c>
      <c r="H784" s="4" t="s">
        <v>106</v>
      </c>
      <c r="I784" s="4"/>
      <c r="J784" s="4"/>
      <c r="K784" s="4">
        <v>230</v>
      </c>
      <c r="L784" s="4">
        <v>19</v>
      </c>
      <c r="M784" s="4">
        <v>3</v>
      </c>
      <c r="N784" s="4" t="s">
        <v>3</v>
      </c>
      <c r="O784" s="4">
        <v>2</v>
      </c>
      <c r="P784" s="4"/>
      <c r="Q784" s="4"/>
      <c r="R784" s="4"/>
      <c r="S784" s="4"/>
      <c r="T784" s="4"/>
      <c r="U784" s="4"/>
      <c r="V784" s="4"/>
      <c r="W784" s="4">
        <v>0</v>
      </c>
      <c r="X784" s="4">
        <v>1</v>
      </c>
      <c r="Y784" s="4">
        <v>0</v>
      </c>
      <c r="Z784" s="4"/>
      <c r="AA784" s="4"/>
      <c r="AB784" s="4"/>
    </row>
    <row r="785" spans="1:245" x14ac:dyDescent="0.2">
      <c r="A785" s="4">
        <v>50</v>
      </c>
      <c r="B785" s="4">
        <v>0</v>
      </c>
      <c r="C785" s="4">
        <v>0</v>
      </c>
      <c r="D785" s="4">
        <v>1</v>
      </c>
      <c r="E785" s="4">
        <v>206</v>
      </c>
      <c r="F785" s="4">
        <f>ROUND(Source!T764,O785)</f>
        <v>0</v>
      </c>
      <c r="G785" s="4" t="s">
        <v>107</v>
      </c>
      <c r="H785" s="4" t="s">
        <v>108</v>
      </c>
      <c r="I785" s="4"/>
      <c r="J785" s="4"/>
      <c r="K785" s="4">
        <v>206</v>
      </c>
      <c r="L785" s="4">
        <v>20</v>
      </c>
      <c r="M785" s="4">
        <v>3</v>
      </c>
      <c r="N785" s="4" t="s">
        <v>3</v>
      </c>
      <c r="O785" s="4">
        <v>2</v>
      </c>
      <c r="P785" s="4"/>
      <c r="Q785" s="4"/>
      <c r="R785" s="4"/>
      <c r="S785" s="4"/>
      <c r="T785" s="4"/>
      <c r="U785" s="4"/>
      <c r="V785" s="4"/>
      <c r="W785" s="4">
        <v>0</v>
      </c>
      <c r="X785" s="4">
        <v>1</v>
      </c>
      <c r="Y785" s="4">
        <v>0</v>
      </c>
      <c r="Z785" s="4"/>
      <c r="AA785" s="4"/>
      <c r="AB785" s="4"/>
    </row>
    <row r="786" spans="1:245" x14ac:dyDescent="0.2">
      <c r="A786" s="4">
        <v>50</v>
      </c>
      <c r="B786" s="4">
        <v>0</v>
      </c>
      <c r="C786" s="4">
        <v>0</v>
      </c>
      <c r="D786" s="4">
        <v>1</v>
      </c>
      <c r="E786" s="4">
        <v>207</v>
      </c>
      <c r="F786" s="4">
        <f>Source!U764</f>
        <v>17.823999999999998</v>
      </c>
      <c r="G786" s="4" t="s">
        <v>109</v>
      </c>
      <c r="H786" s="4" t="s">
        <v>110</v>
      </c>
      <c r="I786" s="4"/>
      <c r="J786" s="4"/>
      <c r="K786" s="4">
        <v>207</v>
      </c>
      <c r="L786" s="4">
        <v>21</v>
      </c>
      <c r="M786" s="4">
        <v>3</v>
      </c>
      <c r="N786" s="4" t="s">
        <v>3</v>
      </c>
      <c r="O786" s="4">
        <v>-1</v>
      </c>
      <c r="P786" s="4"/>
      <c r="Q786" s="4"/>
      <c r="R786" s="4"/>
      <c r="S786" s="4"/>
      <c r="T786" s="4"/>
      <c r="U786" s="4"/>
      <c r="V786" s="4"/>
      <c r="W786" s="4">
        <v>6.5439999999999996</v>
      </c>
      <c r="X786" s="4">
        <v>1</v>
      </c>
      <c r="Y786" s="4">
        <v>6.5439999999999996</v>
      </c>
      <c r="Z786" s="4"/>
      <c r="AA786" s="4"/>
      <c r="AB786" s="4"/>
    </row>
    <row r="787" spans="1:245" x14ac:dyDescent="0.2">
      <c r="A787" s="4">
        <v>50</v>
      </c>
      <c r="B787" s="4">
        <v>0</v>
      </c>
      <c r="C787" s="4">
        <v>0</v>
      </c>
      <c r="D787" s="4">
        <v>1</v>
      </c>
      <c r="E787" s="4">
        <v>208</v>
      </c>
      <c r="F787" s="4">
        <f>Source!V764</f>
        <v>0</v>
      </c>
      <c r="G787" s="4" t="s">
        <v>111</v>
      </c>
      <c r="H787" s="4" t="s">
        <v>112</v>
      </c>
      <c r="I787" s="4"/>
      <c r="J787" s="4"/>
      <c r="K787" s="4">
        <v>208</v>
      </c>
      <c r="L787" s="4">
        <v>22</v>
      </c>
      <c r="M787" s="4">
        <v>3</v>
      </c>
      <c r="N787" s="4" t="s">
        <v>3</v>
      </c>
      <c r="O787" s="4">
        <v>-1</v>
      </c>
      <c r="P787" s="4"/>
      <c r="Q787" s="4"/>
      <c r="R787" s="4"/>
      <c r="S787" s="4"/>
      <c r="T787" s="4"/>
      <c r="U787" s="4"/>
      <c r="V787" s="4"/>
      <c r="W787" s="4">
        <v>0</v>
      </c>
      <c r="X787" s="4">
        <v>1</v>
      </c>
      <c r="Y787" s="4">
        <v>0</v>
      </c>
      <c r="Z787" s="4"/>
      <c r="AA787" s="4"/>
      <c r="AB787" s="4"/>
    </row>
    <row r="788" spans="1:245" x14ac:dyDescent="0.2">
      <c r="A788" s="4">
        <v>50</v>
      </c>
      <c r="B788" s="4">
        <v>0</v>
      </c>
      <c r="C788" s="4">
        <v>0</v>
      </c>
      <c r="D788" s="4">
        <v>1</v>
      </c>
      <c r="E788" s="4">
        <v>209</v>
      </c>
      <c r="F788" s="4">
        <f>ROUND(Source!W764,O788)</f>
        <v>0</v>
      </c>
      <c r="G788" s="4" t="s">
        <v>113</v>
      </c>
      <c r="H788" s="4" t="s">
        <v>114</v>
      </c>
      <c r="I788" s="4"/>
      <c r="J788" s="4"/>
      <c r="K788" s="4">
        <v>209</v>
      </c>
      <c r="L788" s="4">
        <v>23</v>
      </c>
      <c r="M788" s="4">
        <v>3</v>
      </c>
      <c r="N788" s="4" t="s">
        <v>3</v>
      </c>
      <c r="O788" s="4">
        <v>2</v>
      </c>
      <c r="P788" s="4"/>
      <c r="Q788" s="4"/>
      <c r="R788" s="4"/>
      <c r="S788" s="4"/>
      <c r="T788" s="4"/>
      <c r="U788" s="4"/>
      <c r="V788" s="4"/>
      <c r="W788" s="4">
        <v>0</v>
      </c>
      <c r="X788" s="4">
        <v>1</v>
      </c>
      <c r="Y788" s="4">
        <v>0</v>
      </c>
      <c r="Z788" s="4"/>
      <c r="AA788" s="4"/>
      <c r="AB788" s="4"/>
    </row>
    <row r="789" spans="1:245" x14ac:dyDescent="0.2">
      <c r="A789" s="4">
        <v>50</v>
      </c>
      <c r="B789" s="4">
        <v>0</v>
      </c>
      <c r="C789" s="4">
        <v>0</v>
      </c>
      <c r="D789" s="4">
        <v>1</v>
      </c>
      <c r="E789" s="4">
        <v>233</v>
      </c>
      <c r="F789" s="4">
        <f>ROUND(Source!BD764,O789)</f>
        <v>0</v>
      </c>
      <c r="G789" s="4" t="s">
        <v>115</v>
      </c>
      <c r="H789" s="4" t="s">
        <v>116</v>
      </c>
      <c r="I789" s="4"/>
      <c r="J789" s="4"/>
      <c r="K789" s="4">
        <v>233</v>
      </c>
      <c r="L789" s="4">
        <v>24</v>
      </c>
      <c r="M789" s="4">
        <v>3</v>
      </c>
      <c r="N789" s="4" t="s">
        <v>3</v>
      </c>
      <c r="O789" s="4">
        <v>2</v>
      </c>
      <c r="P789" s="4"/>
      <c r="Q789" s="4"/>
      <c r="R789" s="4"/>
      <c r="S789" s="4"/>
      <c r="T789" s="4"/>
      <c r="U789" s="4"/>
      <c r="V789" s="4"/>
      <c r="W789" s="4">
        <v>0</v>
      </c>
      <c r="X789" s="4">
        <v>1</v>
      </c>
      <c r="Y789" s="4">
        <v>0</v>
      </c>
      <c r="Z789" s="4"/>
      <c r="AA789" s="4"/>
      <c r="AB789" s="4"/>
    </row>
    <row r="790" spans="1:245" x14ac:dyDescent="0.2">
      <c r="A790" s="4">
        <v>50</v>
      </c>
      <c r="B790" s="4">
        <v>0</v>
      </c>
      <c r="C790" s="4">
        <v>0</v>
      </c>
      <c r="D790" s="4">
        <v>1</v>
      </c>
      <c r="E790" s="4">
        <v>210</v>
      </c>
      <c r="F790" s="4">
        <f>ROUND(Source!X764,O790)</f>
        <v>8520.5</v>
      </c>
      <c r="G790" s="4" t="s">
        <v>117</v>
      </c>
      <c r="H790" s="4" t="s">
        <v>118</v>
      </c>
      <c r="I790" s="4"/>
      <c r="J790" s="4"/>
      <c r="K790" s="4">
        <v>210</v>
      </c>
      <c r="L790" s="4">
        <v>25</v>
      </c>
      <c r="M790" s="4">
        <v>3</v>
      </c>
      <c r="N790" s="4" t="s">
        <v>3</v>
      </c>
      <c r="O790" s="4">
        <v>2</v>
      </c>
      <c r="P790" s="4"/>
      <c r="Q790" s="4"/>
      <c r="R790" s="4"/>
      <c r="S790" s="4"/>
      <c r="T790" s="4"/>
      <c r="U790" s="4"/>
      <c r="V790" s="4"/>
      <c r="W790" s="4">
        <v>3238.95</v>
      </c>
      <c r="X790" s="4">
        <v>1</v>
      </c>
      <c r="Y790" s="4">
        <v>3238.95</v>
      </c>
      <c r="Z790" s="4"/>
      <c r="AA790" s="4"/>
      <c r="AB790" s="4"/>
    </row>
    <row r="791" spans="1:245" x14ac:dyDescent="0.2">
      <c r="A791" s="4">
        <v>50</v>
      </c>
      <c r="B791" s="4">
        <v>0</v>
      </c>
      <c r="C791" s="4">
        <v>0</v>
      </c>
      <c r="D791" s="4">
        <v>1</v>
      </c>
      <c r="E791" s="4">
        <v>211</v>
      </c>
      <c r="F791" s="4">
        <f>ROUND(Source!Y764,O791)</f>
        <v>1217.22</v>
      </c>
      <c r="G791" s="4" t="s">
        <v>119</v>
      </c>
      <c r="H791" s="4" t="s">
        <v>120</v>
      </c>
      <c r="I791" s="4"/>
      <c r="J791" s="4"/>
      <c r="K791" s="4">
        <v>211</v>
      </c>
      <c r="L791" s="4">
        <v>26</v>
      </c>
      <c r="M791" s="4">
        <v>3</v>
      </c>
      <c r="N791" s="4" t="s">
        <v>3</v>
      </c>
      <c r="O791" s="4">
        <v>2</v>
      </c>
      <c r="P791" s="4"/>
      <c r="Q791" s="4"/>
      <c r="R791" s="4"/>
      <c r="S791" s="4"/>
      <c r="T791" s="4"/>
      <c r="U791" s="4"/>
      <c r="V791" s="4"/>
      <c r="W791" s="4">
        <v>462.71</v>
      </c>
      <c r="X791" s="4">
        <v>1</v>
      </c>
      <c r="Y791" s="4">
        <v>462.71</v>
      </c>
      <c r="Z791" s="4"/>
      <c r="AA791" s="4"/>
      <c r="AB791" s="4"/>
    </row>
    <row r="792" spans="1:245" x14ac:dyDescent="0.2">
      <c r="A792" s="4">
        <v>50</v>
      </c>
      <c r="B792" s="4">
        <v>0</v>
      </c>
      <c r="C792" s="4">
        <v>0</v>
      </c>
      <c r="D792" s="4">
        <v>1</v>
      </c>
      <c r="E792" s="4">
        <v>224</v>
      </c>
      <c r="F792" s="4">
        <f>ROUND(Source!AR764,O792)</f>
        <v>21911.22</v>
      </c>
      <c r="G792" s="4" t="s">
        <v>121</v>
      </c>
      <c r="H792" s="4" t="s">
        <v>122</v>
      </c>
      <c r="I792" s="4"/>
      <c r="J792" s="4"/>
      <c r="K792" s="4">
        <v>224</v>
      </c>
      <c r="L792" s="4">
        <v>27</v>
      </c>
      <c r="M792" s="4">
        <v>3</v>
      </c>
      <c r="N792" s="4" t="s">
        <v>3</v>
      </c>
      <c r="O792" s="4">
        <v>2</v>
      </c>
      <c r="P792" s="4"/>
      <c r="Q792" s="4"/>
      <c r="R792" s="4"/>
      <c r="S792" s="4"/>
      <c r="T792" s="4"/>
      <c r="U792" s="4"/>
      <c r="V792" s="4"/>
      <c r="W792" s="4">
        <v>8330.08</v>
      </c>
      <c r="X792" s="4">
        <v>1</v>
      </c>
      <c r="Y792" s="4">
        <v>8330.08</v>
      </c>
      <c r="Z792" s="4"/>
      <c r="AA792" s="4"/>
      <c r="AB792" s="4"/>
    </row>
    <row r="794" spans="1:245" x14ac:dyDescent="0.2">
      <c r="A794" s="1">
        <v>4</v>
      </c>
      <c r="B794" s="1">
        <v>1</v>
      </c>
      <c r="C794" s="1"/>
      <c r="D794" s="1">
        <f>ROW(A807)</f>
        <v>807</v>
      </c>
      <c r="E794" s="1"/>
      <c r="F794" s="1" t="s">
        <v>11</v>
      </c>
      <c r="G794" s="1" t="s">
        <v>445</v>
      </c>
      <c r="H794" s="1" t="s">
        <v>3</v>
      </c>
      <c r="I794" s="1">
        <v>0</v>
      </c>
      <c r="J794" s="1"/>
      <c r="K794" s="1">
        <v>-1</v>
      </c>
      <c r="L794" s="1"/>
      <c r="M794" s="1" t="s">
        <v>3</v>
      </c>
      <c r="N794" s="1"/>
      <c r="O794" s="1"/>
      <c r="P794" s="1"/>
      <c r="Q794" s="1"/>
      <c r="R794" s="1"/>
      <c r="S794" s="1">
        <v>0</v>
      </c>
      <c r="T794" s="1"/>
      <c r="U794" s="1" t="s">
        <v>3</v>
      </c>
      <c r="V794" s="1">
        <v>0</v>
      </c>
      <c r="W794" s="1"/>
      <c r="X794" s="1"/>
      <c r="Y794" s="1"/>
      <c r="Z794" s="1"/>
      <c r="AA794" s="1"/>
      <c r="AB794" s="1" t="s">
        <v>3</v>
      </c>
      <c r="AC794" s="1" t="s">
        <v>3</v>
      </c>
      <c r="AD794" s="1" t="s">
        <v>3</v>
      </c>
      <c r="AE794" s="1" t="s">
        <v>3</v>
      </c>
      <c r="AF794" s="1" t="s">
        <v>3</v>
      </c>
      <c r="AG794" s="1" t="s">
        <v>3</v>
      </c>
      <c r="AH794" s="1"/>
      <c r="AI794" s="1"/>
      <c r="AJ794" s="1"/>
      <c r="AK794" s="1"/>
      <c r="AL794" s="1"/>
      <c r="AM794" s="1"/>
      <c r="AN794" s="1"/>
      <c r="AO794" s="1"/>
      <c r="AP794" s="1" t="s">
        <v>3</v>
      </c>
      <c r="AQ794" s="1" t="s">
        <v>3</v>
      </c>
      <c r="AR794" s="1" t="s">
        <v>3</v>
      </c>
      <c r="AS794" s="1"/>
      <c r="AT794" s="1"/>
      <c r="AU794" s="1"/>
      <c r="AV794" s="1"/>
      <c r="AW794" s="1"/>
      <c r="AX794" s="1"/>
      <c r="AY794" s="1"/>
      <c r="AZ794" s="1" t="s">
        <v>3</v>
      </c>
      <c r="BA794" s="1"/>
      <c r="BB794" s="1" t="s">
        <v>3</v>
      </c>
      <c r="BC794" s="1" t="s">
        <v>3</v>
      </c>
      <c r="BD794" s="1" t="s">
        <v>3</v>
      </c>
      <c r="BE794" s="1" t="s">
        <v>3</v>
      </c>
      <c r="BF794" s="1" t="s">
        <v>3</v>
      </c>
      <c r="BG794" s="1" t="s">
        <v>3</v>
      </c>
      <c r="BH794" s="1" t="s">
        <v>3</v>
      </c>
      <c r="BI794" s="1" t="s">
        <v>3</v>
      </c>
      <c r="BJ794" s="1" t="s">
        <v>3</v>
      </c>
      <c r="BK794" s="1" t="s">
        <v>3</v>
      </c>
      <c r="BL794" s="1" t="s">
        <v>3</v>
      </c>
      <c r="BM794" s="1" t="s">
        <v>3</v>
      </c>
      <c r="BN794" s="1" t="s">
        <v>3</v>
      </c>
      <c r="BO794" s="1" t="s">
        <v>3</v>
      </c>
      <c r="BP794" s="1" t="s">
        <v>3</v>
      </c>
      <c r="BQ794" s="1"/>
      <c r="BR794" s="1"/>
      <c r="BS794" s="1"/>
      <c r="BT794" s="1"/>
      <c r="BU794" s="1"/>
      <c r="BV794" s="1"/>
      <c r="BW794" s="1"/>
      <c r="BX794" s="1">
        <v>0</v>
      </c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>
        <v>0</v>
      </c>
    </row>
    <row r="796" spans="1:245" x14ac:dyDescent="0.2">
      <c r="A796" s="2">
        <v>52</v>
      </c>
      <c r="B796" s="2">
        <f t="shared" ref="B796:G796" si="487">B807</f>
        <v>1</v>
      </c>
      <c r="C796" s="2">
        <f t="shared" si="487"/>
        <v>4</v>
      </c>
      <c r="D796" s="2">
        <f t="shared" si="487"/>
        <v>794</v>
      </c>
      <c r="E796" s="2">
        <f t="shared" si="487"/>
        <v>0</v>
      </c>
      <c r="F796" s="2" t="str">
        <f t="shared" si="487"/>
        <v>Новый раздел</v>
      </c>
      <c r="G796" s="2" t="str">
        <f t="shared" si="487"/>
        <v>7. Охранно-защитная дератизационная система</v>
      </c>
      <c r="H796" s="2"/>
      <c r="I796" s="2"/>
      <c r="J796" s="2"/>
      <c r="K796" s="2"/>
      <c r="L796" s="2"/>
      <c r="M796" s="2"/>
      <c r="N796" s="2"/>
      <c r="O796" s="2">
        <f t="shared" ref="O796:AT796" si="488">O807</f>
        <v>5050.6400000000003</v>
      </c>
      <c r="P796" s="2">
        <f t="shared" si="488"/>
        <v>234.18</v>
      </c>
      <c r="Q796" s="2">
        <f t="shared" si="488"/>
        <v>0.48</v>
      </c>
      <c r="R796" s="2">
        <f t="shared" si="488"/>
        <v>0</v>
      </c>
      <c r="S796" s="2">
        <f t="shared" si="488"/>
        <v>4815.9799999999996</v>
      </c>
      <c r="T796" s="2">
        <f t="shared" si="488"/>
        <v>0</v>
      </c>
      <c r="U796" s="2">
        <f t="shared" si="488"/>
        <v>8.5671400000000002</v>
      </c>
      <c r="V796" s="2">
        <f t="shared" si="488"/>
        <v>0</v>
      </c>
      <c r="W796" s="2">
        <f t="shared" si="488"/>
        <v>0</v>
      </c>
      <c r="X796" s="2">
        <f t="shared" si="488"/>
        <v>3371.18</v>
      </c>
      <c r="Y796" s="2">
        <f t="shared" si="488"/>
        <v>481.59</v>
      </c>
      <c r="Z796" s="2">
        <f t="shared" si="488"/>
        <v>0</v>
      </c>
      <c r="AA796" s="2">
        <f t="shared" si="488"/>
        <v>0</v>
      </c>
      <c r="AB796" s="2">
        <f t="shared" si="488"/>
        <v>5050.6400000000003</v>
      </c>
      <c r="AC796" s="2">
        <f t="shared" si="488"/>
        <v>234.18</v>
      </c>
      <c r="AD796" s="2">
        <f t="shared" si="488"/>
        <v>0.48</v>
      </c>
      <c r="AE796" s="2">
        <f t="shared" si="488"/>
        <v>0</v>
      </c>
      <c r="AF796" s="2">
        <f t="shared" si="488"/>
        <v>4815.9799999999996</v>
      </c>
      <c r="AG796" s="2">
        <f t="shared" si="488"/>
        <v>0</v>
      </c>
      <c r="AH796" s="2">
        <f t="shared" si="488"/>
        <v>8.5671400000000002</v>
      </c>
      <c r="AI796" s="2">
        <f t="shared" si="488"/>
        <v>0</v>
      </c>
      <c r="AJ796" s="2">
        <f t="shared" si="488"/>
        <v>0</v>
      </c>
      <c r="AK796" s="2">
        <f t="shared" si="488"/>
        <v>3371.18</v>
      </c>
      <c r="AL796" s="2">
        <f t="shared" si="488"/>
        <v>481.59</v>
      </c>
      <c r="AM796" s="2">
        <f t="shared" si="488"/>
        <v>0</v>
      </c>
      <c r="AN796" s="2">
        <f t="shared" si="488"/>
        <v>0</v>
      </c>
      <c r="AO796" s="2">
        <f t="shared" si="488"/>
        <v>0</v>
      </c>
      <c r="AP796" s="2">
        <f t="shared" si="488"/>
        <v>0</v>
      </c>
      <c r="AQ796" s="2">
        <f t="shared" si="488"/>
        <v>0</v>
      </c>
      <c r="AR796" s="2">
        <f t="shared" si="488"/>
        <v>8903.41</v>
      </c>
      <c r="AS796" s="2">
        <f t="shared" si="488"/>
        <v>0</v>
      </c>
      <c r="AT796" s="2">
        <f t="shared" si="488"/>
        <v>0</v>
      </c>
      <c r="AU796" s="2">
        <f t="shared" ref="AU796:BZ796" si="489">AU807</f>
        <v>8903.41</v>
      </c>
      <c r="AV796" s="2">
        <f t="shared" si="489"/>
        <v>234.18</v>
      </c>
      <c r="AW796" s="2">
        <f t="shared" si="489"/>
        <v>234.18</v>
      </c>
      <c r="AX796" s="2">
        <f t="shared" si="489"/>
        <v>0</v>
      </c>
      <c r="AY796" s="2">
        <f t="shared" si="489"/>
        <v>234.18</v>
      </c>
      <c r="AZ796" s="2">
        <f t="shared" si="489"/>
        <v>0</v>
      </c>
      <c r="BA796" s="2">
        <f t="shared" si="489"/>
        <v>0</v>
      </c>
      <c r="BB796" s="2">
        <f t="shared" si="489"/>
        <v>0</v>
      </c>
      <c r="BC796" s="2">
        <f t="shared" si="489"/>
        <v>0</v>
      </c>
      <c r="BD796" s="2">
        <f t="shared" si="489"/>
        <v>0</v>
      </c>
      <c r="BE796" s="2">
        <f t="shared" si="489"/>
        <v>0</v>
      </c>
      <c r="BF796" s="2">
        <f t="shared" si="489"/>
        <v>0</v>
      </c>
      <c r="BG796" s="2">
        <f t="shared" si="489"/>
        <v>0</v>
      </c>
      <c r="BH796" s="2">
        <f t="shared" si="489"/>
        <v>0</v>
      </c>
      <c r="BI796" s="2">
        <f t="shared" si="489"/>
        <v>0</v>
      </c>
      <c r="BJ796" s="2">
        <f t="shared" si="489"/>
        <v>0</v>
      </c>
      <c r="BK796" s="2">
        <f t="shared" si="489"/>
        <v>0</v>
      </c>
      <c r="BL796" s="2">
        <f t="shared" si="489"/>
        <v>0</v>
      </c>
      <c r="BM796" s="2">
        <f t="shared" si="489"/>
        <v>0</v>
      </c>
      <c r="BN796" s="2">
        <f t="shared" si="489"/>
        <v>0</v>
      </c>
      <c r="BO796" s="2">
        <f t="shared" si="489"/>
        <v>0</v>
      </c>
      <c r="BP796" s="2">
        <f t="shared" si="489"/>
        <v>0</v>
      </c>
      <c r="BQ796" s="2">
        <f t="shared" si="489"/>
        <v>0</v>
      </c>
      <c r="BR796" s="2">
        <f t="shared" si="489"/>
        <v>0</v>
      </c>
      <c r="BS796" s="2">
        <f t="shared" si="489"/>
        <v>0</v>
      </c>
      <c r="BT796" s="2">
        <f t="shared" si="489"/>
        <v>0</v>
      </c>
      <c r="BU796" s="2">
        <f t="shared" si="489"/>
        <v>0</v>
      </c>
      <c r="BV796" s="2">
        <f t="shared" si="489"/>
        <v>0</v>
      </c>
      <c r="BW796" s="2">
        <f t="shared" si="489"/>
        <v>0</v>
      </c>
      <c r="BX796" s="2">
        <f t="shared" si="489"/>
        <v>0</v>
      </c>
      <c r="BY796" s="2">
        <f t="shared" si="489"/>
        <v>0</v>
      </c>
      <c r="BZ796" s="2">
        <f t="shared" si="489"/>
        <v>0</v>
      </c>
      <c r="CA796" s="2">
        <f t="shared" ref="CA796:DF796" si="490">CA807</f>
        <v>8903.41</v>
      </c>
      <c r="CB796" s="2">
        <f t="shared" si="490"/>
        <v>0</v>
      </c>
      <c r="CC796" s="2">
        <f t="shared" si="490"/>
        <v>0</v>
      </c>
      <c r="CD796" s="2">
        <f t="shared" si="490"/>
        <v>8903.41</v>
      </c>
      <c r="CE796" s="2">
        <f t="shared" si="490"/>
        <v>234.18</v>
      </c>
      <c r="CF796" s="2">
        <f t="shared" si="490"/>
        <v>234.18</v>
      </c>
      <c r="CG796" s="2">
        <f t="shared" si="490"/>
        <v>0</v>
      </c>
      <c r="CH796" s="2">
        <f t="shared" si="490"/>
        <v>234.18</v>
      </c>
      <c r="CI796" s="2">
        <f t="shared" si="490"/>
        <v>0</v>
      </c>
      <c r="CJ796" s="2">
        <f t="shared" si="490"/>
        <v>0</v>
      </c>
      <c r="CK796" s="2">
        <f t="shared" si="490"/>
        <v>0</v>
      </c>
      <c r="CL796" s="2">
        <f t="shared" si="490"/>
        <v>0</v>
      </c>
      <c r="CM796" s="2">
        <f t="shared" si="490"/>
        <v>0</v>
      </c>
      <c r="CN796" s="2">
        <f t="shared" si="490"/>
        <v>0</v>
      </c>
      <c r="CO796" s="2">
        <f t="shared" si="490"/>
        <v>0</v>
      </c>
      <c r="CP796" s="2">
        <f t="shared" si="490"/>
        <v>0</v>
      </c>
      <c r="CQ796" s="2">
        <f t="shared" si="490"/>
        <v>0</v>
      </c>
      <c r="CR796" s="2">
        <f t="shared" si="490"/>
        <v>0</v>
      </c>
      <c r="CS796" s="2">
        <f t="shared" si="490"/>
        <v>0</v>
      </c>
      <c r="CT796" s="2">
        <f t="shared" si="490"/>
        <v>0</v>
      </c>
      <c r="CU796" s="2">
        <f t="shared" si="490"/>
        <v>0</v>
      </c>
      <c r="CV796" s="2">
        <f t="shared" si="490"/>
        <v>0</v>
      </c>
      <c r="CW796" s="2">
        <f t="shared" si="490"/>
        <v>0</v>
      </c>
      <c r="CX796" s="2">
        <f t="shared" si="490"/>
        <v>0</v>
      </c>
      <c r="CY796" s="2">
        <f t="shared" si="490"/>
        <v>0</v>
      </c>
      <c r="CZ796" s="2">
        <f t="shared" si="490"/>
        <v>0</v>
      </c>
      <c r="DA796" s="2">
        <f t="shared" si="490"/>
        <v>0</v>
      </c>
      <c r="DB796" s="2">
        <f t="shared" si="490"/>
        <v>0</v>
      </c>
      <c r="DC796" s="2">
        <f t="shared" si="490"/>
        <v>0</v>
      </c>
      <c r="DD796" s="2">
        <f t="shared" si="490"/>
        <v>0</v>
      </c>
      <c r="DE796" s="2">
        <f t="shared" si="490"/>
        <v>0</v>
      </c>
      <c r="DF796" s="2">
        <f t="shared" si="490"/>
        <v>0</v>
      </c>
      <c r="DG796" s="3">
        <f t="shared" ref="DG796:EL796" si="491">DG807</f>
        <v>0</v>
      </c>
      <c r="DH796" s="3">
        <f t="shared" si="491"/>
        <v>0</v>
      </c>
      <c r="DI796" s="3">
        <f t="shared" si="491"/>
        <v>0</v>
      </c>
      <c r="DJ796" s="3">
        <f t="shared" si="491"/>
        <v>0</v>
      </c>
      <c r="DK796" s="3">
        <f t="shared" si="491"/>
        <v>0</v>
      </c>
      <c r="DL796" s="3">
        <f t="shared" si="491"/>
        <v>0</v>
      </c>
      <c r="DM796" s="3">
        <f t="shared" si="491"/>
        <v>0</v>
      </c>
      <c r="DN796" s="3">
        <f t="shared" si="491"/>
        <v>0</v>
      </c>
      <c r="DO796" s="3">
        <f t="shared" si="491"/>
        <v>0</v>
      </c>
      <c r="DP796" s="3">
        <f t="shared" si="491"/>
        <v>0</v>
      </c>
      <c r="DQ796" s="3">
        <f t="shared" si="491"/>
        <v>0</v>
      </c>
      <c r="DR796" s="3">
        <f t="shared" si="491"/>
        <v>0</v>
      </c>
      <c r="DS796" s="3">
        <f t="shared" si="491"/>
        <v>0</v>
      </c>
      <c r="DT796" s="3">
        <f t="shared" si="491"/>
        <v>0</v>
      </c>
      <c r="DU796" s="3">
        <f t="shared" si="491"/>
        <v>0</v>
      </c>
      <c r="DV796" s="3">
        <f t="shared" si="491"/>
        <v>0</v>
      </c>
      <c r="DW796" s="3">
        <f t="shared" si="491"/>
        <v>0</v>
      </c>
      <c r="DX796" s="3">
        <f t="shared" si="491"/>
        <v>0</v>
      </c>
      <c r="DY796" s="3">
        <f t="shared" si="491"/>
        <v>0</v>
      </c>
      <c r="DZ796" s="3">
        <f t="shared" si="491"/>
        <v>0</v>
      </c>
      <c r="EA796" s="3">
        <f t="shared" si="491"/>
        <v>0</v>
      </c>
      <c r="EB796" s="3">
        <f t="shared" si="491"/>
        <v>0</v>
      </c>
      <c r="EC796" s="3">
        <f t="shared" si="491"/>
        <v>0</v>
      </c>
      <c r="ED796" s="3">
        <f t="shared" si="491"/>
        <v>0</v>
      </c>
      <c r="EE796" s="3">
        <f t="shared" si="491"/>
        <v>0</v>
      </c>
      <c r="EF796" s="3">
        <f t="shared" si="491"/>
        <v>0</v>
      </c>
      <c r="EG796" s="3">
        <f t="shared" si="491"/>
        <v>0</v>
      </c>
      <c r="EH796" s="3">
        <f t="shared" si="491"/>
        <v>0</v>
      </c>
      <c r="EI796" s="3">
        <f t="shared" si="491"/>
        <v>0</v>
      </c>
      <c r="EJ796" s="3">
        <f t="shared" si="491"/>
        <v>0</v>
      </c>
      <c r="EK796" s="3">
        <f t="shared" si="491"/>
        <v>0</v>
      </c>
      <c r="EL796" s="3">
        <f t="shared" si="491"/>
        <v>0</v>
      </c>
      <c r="EM796" s="3">
        <f t="shared" ref="EM796:FR796" si="492">EM807</f>
        <v>0</v>
      </c>
      <c r="EN796" s="3">
        <f t="shared" si="492"/>
        <v>0</v>
      </c>
      <c r="EO796" s="3">
        <f t="shared" si="492"/>
        <v>0</v>
      </c>
      <c r="EP796" s="3">
        <f t="shared" si="492"/>
        <v>0</v>
      </c>
      <c r="EQ796" s="3">
        <f t="shared" si="492"/>
        <v>0</v>
      </c>
      <c r="ER796" s="3">
        <f t="shared" si="492"/>
        <v>0</v>
      </c>
      <c r="ES796" s="3">
        <f t="shared" si="492"/>
        <v>0</v>
      </c>
      <c r="ET796" s="3">
        <f t="shared" si="492"/>
        <v>0</v>
      </c>
      <c r="EU796" s="3">
        <f t="shared" si="492"/>
        <v>0</v>
      </c>
      <c r="EV796" s="3">
        <f t="shared" si="492"/>
        <v>0</v>
      </c>
      <c r="EW796" s="3">
        <f t="shared" si="492"/>
        <v>0</v>
      </c>
      <c r="EX796" s="3">
        <f t="shared" si="492"/>
        <v>0</v>
      </c>
      <c r="EY796" s="3">
        <f t="shared" si="492"/>
        <v>0</v>
      </c>
      <c r="EZ796" s="3">
        <f t="shared" si="492"/>
        <v>0</v>
      </c>
      <c r="FA796" s="3">
        <f t="shared" si="492"/>
        <v>0</v>
      </c>
      <c r="FB796" s="3">
        <f t="shared" si="492"/>
        <v>0</v>
      </c>
      <c r="FC796" s="3">
        <f t="shared" si="492"/>
        <v>0</v>
      </c>
      <c r="FD796" s="3">
        <f t="shared" si="492"/>
        <v>0</v>
      </c>
      <c r="FE796" s="3">
        <f t="shared" si="492"/>
        <v>0</v>
      </c>
      <c r="FF796" s="3">
        <f t="shared" si="492"/>
        <v>0</v>
      </c>
      <c r="FG796" s="3">
        <f t="shared" si="492"/>
        <v>0</v>
      </c>
      <c r="FH796" s="3">
        <f t="shared" si="492"/>
        <v>0</v>
      </c>
      <c r="FI796" s="3">
        <f t="shared" si="492"/>
        <v>0</v>
      </c>
      <c r="FJ796" s="3">
        <f t="shared" si="492"/>
        <v>0</v>
      </c>
      <c r="FK796" s="3">
        <f t="shared" si="492"/>
        <v>0</v>
      </c>
      <c r="FL796" s="3">
        <f t="shared" si="492"/>
        <v>0</v>
      </c>
      <c r="FM796" s="3">
        <f t="shared" si="492"/>
        <v>0</v>
      </c>
      <c r="FN796" s="3">
        <f t="shared" si="492"/>
        <v>0</v>
      </c>
      <c r="FO796" s="3">
        <f t="shared" si="492"/>
        <v>0</v>
      </c>
      <c r="FP796" s="3">
        <f t="shared" si="492"/>
        <v>0</v>
      </c>
      <c r="FQ796" s="3">
        <f t="shared" si="492"/>
        <v>0</v>
      </c>
      <c r="FR796" s="3">
        <f t="shared" si="492"/>
        <v>0</v>
      </c>
      <c r="FS796" s="3">
        <f t="shared" ref="FS796:GX796" si="493">FS807</f>
        <v>0</v>
      </c>
      <c r="FT796" s="3">
        <f t="shared" si="493"/>
        <v>0</v>
      </c>
      <c r="FU796" s="3">
        <f t="shared" si="493"/>
        <v>0</v>
      </c>
      <c r="FV796" s="3">
        <f t="shared" si="493"/>
        <v>0</v>
      </c>
      <c r="FW796" s="3">
        <f t="shared" si="493"/>
        <v>0</v>
      </c>
      <c r="FX796" s="3">
        <f t="shared" si="493"/>
        <v>0</v>
      </c>
      <c r="FY796" s="3">
        <f t="shared" si="493"/>
        <v>0</v>
      </c>
      <c r="FZ796" s="3">
        <f t="shared" si="493"/>
        <v>0</v>
      </c>
      <c r="GA796" s="3">
        <f t="shared" si="493"/>
        <v>0</v>
      </c>
      <c r="GB796" s="3">
        <f t="shared" si="493"/>
        <v>0</v>
      </c>
      <c r="GC796" s="3">
        <f t="shared" si="493"/>
        <v>0</v>
      </c>
      <c r="GD796" s="3">
        <f t="shared" si="493"/>
        <v>0</v>
      </c>
      <c r="GE796" s="3">
        <f t="shared" si="493"/>
        <v>0</v>
      </c>
      <c r="GF796" s="3">
        <f t="shared" si="493"/>
        <v>0</v>
      </c>
      <c r="GG796" s="3">
        <f t="shared" si="493"/>
        <v>0</v>
      </c>
      <c r="GH796" s="3">
        <f t="shared" si="493"/>
        <v>0</v>
      </c>
      <c r="GI796" s="3">
        <f t="shared" si="493"/>
        <v>0</v>
      </c>
      <c r="GJ796" s="3">
        <f t="shared" si="493"/>
        <v>0</v>
      </c>
      <c r="GK796" s="3">
        <f t="shared" si="493"/>
        <v>0</v>
      </c>
      <c r="GL796" s="3">
        <f t="shared" si="493"/>
        <v>0</v>
      </c>
      <c r="GM796" s="3">
        <f t="shared" si="493"/>
        <v>0</v>
      </c>
      <c r="GN796" s="3">
        <f t="shared" si="493"/>
        <v>0</v>
      </c>
      <c r="GO796" s="3">
        <f t="shared" si="493"/>
        <v>0</v>
      </c>
      <c r="GP796" s="3">
        <f t="shared" si="493"/>
        <v>0</v>
      </c>
      <c r="GQ796" s="3">
        <f t="shared" si="493"/>
        <v>0</v>
      </c>
      <c r="GR796" s="3">
        <f t="shared" si="493"/>
        <v>0</v>
      </c>
      <c r="GS796" s="3">
        <f t="shared" si="493"/>
        <v>0</v>
      </c>
      <c r="GT796" s="3">
        <f t="shared" si="493"/>
        <v>0</v>
      </c>
      <c r="GU796" s="3">
        <f t="shared" si="493"/>
        <v>0</v>
      </c>
      <c r="GV796" s="3">
        <f t="shared" si="493"/>
        <v>0</v>
      </c>
      <c r="GW796" s="3">
        <f t="shared" si="493"/>
        <v>0</v>
      </c>
      <c r="GX796" s="3">
        <f t="shared" si="493"/>
        <v>0</v>
      </c>
    </row>
    <row r="798" spans="1:245" x14ac:dyDescent="0.2">
      <c r="A798">
        <v>17</v>
      </c>
      <c r="B798">
        <v>1</v>
      </c>
      <c r="D798">
        <f>ROW(EtalonRes!A292)</f>
        <v>292</v>
      </c>
      <c r="E798" t="s">
        <v>446</v>
      </c>
      <c r="F798" t="s">
        <v>447</v>
      </c>
      <c r="G798" t="s">
        <v>448</v>
      </c>
      <c r="H798" t="s">
        <v>35</v>
      </c>
      <c r="I798">
        <v>2</v>
      </c>
      <c r="J798">
        <v>0</v>
      </c>
      <c r="K798">
        <v>2</v>
      </c>
      <c r="O798">
        <f t="shared" ref="O798:O805" si="494">ROUND(CP798,2)</f>
        <v>816.04</v>
      </c>
      <c r="P798">
        <f t="shared" ref="P798:P805" si="495">ROUND(CQ798*I798,2)</f>
        <v>6.28</v>
      </c>
      <c r="Q798">
        <f t="shared" ref="Q798:Q805" si="496">ROUND(CR798*I798,2)</f>
        <v>0.24</v>
      </c>
      <c r="R798">
        <f t="shared" ref="R798:R805" si="497">ROUND(CS798*I798,2)</f>
        <v>0</v>
      </c>
      <c r="S798">
        <f t="shared" ref="S798:S805" si="498">ROUND(CT798*I798,2)</f>
        <v>809.52</v>
      </c>
      <c r="T798">
        <f t="shared" ref="T798:T805" si="499">ROUND(CU798*I798,2)</f>
        <v>0</v>
      </c>
      <c r="U798">
        <f t="shared" ref="U798:U805" si="500">CV798*I798</f>
        <v>1.44</v>
      </c>
      <c r="V798">
        <f t="shared" ref="V798:V805" si="501">CW798*I798</f>
        <v>0</v>
      </c>
      <c r="W798">
        <f t="shared" ref="W798:W805" si="502">ROUND(CX798*I798,2)</f>
        <v>0</v>
      </c>
      <c r="X798">
        <f t="shared" ref="X798:Y805" si="503">ROUND(CY798,2)</f>
        <v>566.66</v>
      </c>
      <c r="Y798">
        <f t="shared" si="503"/>
        <v>80.95</v>
      </c>
      <c r="AA798">
        <v>1472364219</v>
      </c>
      <c r="AB798">
        <f t="shared" ref="AB798:AB805" si="504">ROUND((AC798+AD798+AF798),6)</f>
        <v>408.02</v>
      </c>
      <c r="AC798">
        <f>ROUND(((ES798*2)),6)</f>
        <v>3.14</v>
      </c>
      <c r="AD798">
        <f>ROUND(((((ET798*2))-((EU798*2)))+AE798),6)</f>
        <v>0.12</v>
      </c>
      <c r="AE798">
        <f>ROUND(((EU798*2)),6)</f>
        <v>0</v>
      </c>
      <c r="AF798">
        <f>ROUND(((EV798*2)),6)</f>
        <v>404.76</v>
      </c>
      <c r="AG798">
        <f t="shared" ref="AG798:AG805" si="505">ROUND((AP798),6)</f>
        <v>0</v>
      </c>
      <c r="AH798">
        <f>((EW798*2))</f>
        <v>0.72</v>
      </c>
      <c r="AI798">
        <f>((EX798*2))</f>
        <v>0</v>
      </c>
      <c r="AJ798">
        <f t="shared" ref="AJ798:AJ805" si="506">(AS798)</f>
        <v>0</v>
      </c>
      <c r="AK798">
        <v>204.01</v>
      </c>
      <c r="AL798">
        <v>1.57</v>
      </c>
      <c r="AM798">
        <v>0.06</v>
      </c>
      <c r="AN798">
        <v>0</v>
      </c>
      <c r="AO798">
        <v>202.38</v>
      </c>
      <c r="AP798">
        <v>0</v>
      </c>
      <c r="AQ798">
        <v>0.36</v>
      </c>
      <c r="AR798">
        <v>0</v>
      </c>
      <c r="AS798">
        <v>0</v>
      </c>
      <c r="AT798">
        <v>70</v>
      </c>
      <c r="AU798">
        <v>10</v>
      </c>
      <c r="AV798">
        <v>1</v>
      </c>
      <c r="AW798">
        <v>1</v>
      </c>
      <c r="AZ798">
        <v>1</v>
      </c>
      <c r="BA798">
        <v>1</v>
      </c>
      <c r="BB798">
        <v>1</v>
      </c>
      <c r="BC798">
        <v>1</v>
      </c>
      <c r="BD798" t="s">
        <v>3</v>
      </c>
      <c r="BE798" t="s">
        <v>3</v>
      </c>
      <c r="BF798" t="s">
        <v>3</v>
      </c>
      <c r="BG798" t="s">
        <v>3</v>
      </c>
      <c r="BH798">
        <v>0</v>
      </c>
      <c r="BI798">
        <v>4</v>
      </c>
      <c r="BJ798" t="s">
        <v>449</v>
      </c>
      <c r="BM798">
        <v>0</v>
      </c>
      <c r="BN798">
        <v>0</v>
      </c>
      <c r="BO798" t="s">
        <v>3</v>
      </c>
      <c r="BP798">
        <v>0</v>
      </c>
      <c r="BQ798">
        <v>1</v>
      </c>
      <c r="BR798">
        <v>0</v>
      </c>
      <c r="BS798">
        <v>1</v>
      </c>
      <c r="BT798">
        <v>1</v>
      </c>
      <c r="BU798">
        <v>1</v>
      </c>
      <c r="BV798">
        <v>1</v>
      </c>
      <c r="BW798">
        <v>1</v>
      </c>
      <c r="BX798">
        <v>1</v>
      </c>
      <c r="BY798" t="s">
        <v>3</v>
      </c>
      <c r="BZ798">
        <v>70</v>
      </c>
      <c r="CA798">
        <v>10</v>
      </c>
      <c r="CB798" t="s">
        <v>3</v>
      </c>
      <c r="CE798">
        <v>0</v>
      </c>
      <c r="CF798">
        <v>0</v>
      </c>
      <c r="CG798">
        <v>0</v>
      </c>
      <c r="CM798">
        <v>0</v>
      </c>
      <c r="CN798" t="s">
        <v>3</v>
      </c>
      <c r="CO798">
        <v>0</v>
      </c>
      <c r="CP798">
        <f t="shared" ref="CP798:CP805" si="507">(P798+Q798+S798)</f>
        <v>816.04</v>
      </c>
      <c r="CQ798">
        <f t="shared" ref="CQ798:CQ805" si="508">(AC798*BC798*AW798)</f>
        <v>3.14</v>
      </c>
      <c r="CR798">
        <f>(((((ET798*2))*BB798-((EU798*2))*BS798)+AE798*BS798)*AV798)</f>
        <v>0.12</v>
      </c>
      <c r="CS798">
        <f t="shared" ref="CS798:CS805" si="509">(AE798*BS798*AV798)</f>
        <v>0</v>
      </c>
      <c r="CT798">
        <f t="shared" ref="CT798:CT805" si="510">(AF798*BA798*AV798)</f>
        <v>404.76</v>
      </c>
      <c r="CU798">
        <f t="shared" ref="CU798:CU805" si="511">AG798</f>
        <v>0</v>
      </c>
      <c r="CV798">
        <f t="shared" ref="CV798:CV805" si="512">(AH798*AV798)</f>
        <v>0.72</v>
      </c>
      <c r="CW798">
        <f t="shared" ref="CW798:CX805" si="513">AI798</f>
        <v>0</v>
      </c>
      <c r="CX798">
        <f t="shared" si="513"/>
        <v>0</v>
      </c>
      <c r="CY798">
        <f t="shared" ref="CY798:CY805" si="514">((S798*BZ798)/100)</f>
        <v>566.66399999999999</v>
      </c>
      <c r="CZ798">
        <f t="shared" ref="CZ798:CZ805" si="515">((S798*CA798)/100)</f>
        <v>80.951999999999998</v>
      </c>
      <c r="DC798" t="s">
        <v>3</v>
      </c>
      <c r="DD798" t="s">
        <v>56</v>
      </c>
      <c r="DE798" t="s">
        <v>56</v>
      </c>
      <c r="DF798" t="s">
        <v>56</v>
      </c>
      <c r="DG798" t="s">
        <v>56</v>
      </c>
      <c r="DH798" t="s">
        <v>3</v>
      </c>
      <c r="DI798" t="s">
        <v>56</v>
      </c>
      <c r="DJ798" t="s">
        <v>56</v>
      </c>
      <c r="DK798" t="s">
        <v>3</v>
      </c>
      <c r="DL798" t="s">
        <v>3</v>
      </c>
      <c r="DM798" t="s">
        <v>3</v>
      </c>
      <c r="DN798">
        <v>0</v>
      </c>
      <c r="DO798">
        <v>0</v>
      </c>
      <c r="DP798">
        <v>1</v>
      </c>
      <c r="DQ798">
        <v>1</v>
      </c>
      <c r="DU798">
        <v>16987630</v>
      </c>
      <c r="DV798" t="s">
        <v>35</v>
      </c>
      <c r="DW798" t="s">
        <v>35</v>
      </c>
      <c r="DX798">
        <v>1</v>
      </c>
      <c r="DZ798" t="s">
        <v>3</v>
      </c>
      <c r="EA798" t="s">
        <v>3</v>
      </c>
      <c r="EB798" t="s">
        <v>3</v>
      </c>
      <c r="EC798" t="s">
        <v>3</v>
      </c>
      <c r="EE798">
        <v>1441815344</v>
      </c>
      <c r="EF798">
        <v>1</v>
      </c>
      <c r="EG798" t="s">
        <v>20</v>
      </c>
      <c r="EH798">
        <v>0</v>
      </c>
      <c r="EI798" t="s">
        <v>3</v>
      </c>
      <c r="EJ798">
        <v>4</v>
      </c>
      <c r="EK798">
        <v>0</v>
      </c>
      <c r="EL798" t="s">
        <v>21</v>
      </c>
      <c r="EM798" t="s">
        <v>22</v>
      </c>
      <c r="EO798" t="s">
        <v>3</v>
      </c>
      <c r="EQ798">
        <v>0</v>
      </c>
      <c r="ER798">
        <v>204.01</v>
      </c>
      <c r="ES798">
        <v>1.57</v>
      </c>
      <c r="ET798">
        <v>0.06</v>
      </c>
      <c r="EU798">
        <v>0</v>
      </c>
      <c r="EV798">
        <v>202.38</v>
      </c>
      <c r="EW798">
        <v>0.36</v>
      </c>
      <c r="EX798">
        <v>0</v>
      </c>
      <c r="EY798">
        <v>0</v>
      </c>
      <c r="FQ798">
        <v>0</v>
      </c>
      <c r="FR798">
        <f t="shared" ref="FR798:FR805" si="516">ROUND(IF(BI798=3,GM798,0),2)</f>
        <v>0</v>
      </c>
      <c r="FS798">
        <v>0</v>
      </c>
      <c r="FX798">
        <v>70</v>
      </c>
      <c r="FY798">
        <v>10</v>
      </c>
      <c r="GA798" t="s">
        <v>3</v>
      </c>
      <c r="GD798">
        <v>0</v>
      </c>
      <c r="GF798">
        <v>2033725831</v>
      </c>
      <c r="GG798">
        <v>2</v>
      </c>
      <c r="GH798">
        <v>1</v>
      </c>
      <c r="GI798">
        <v>-2</v>
      </c>
      <c r="GJ798">
        <v>0</v>
      </c>
      <c r="GK798">
        <f>ROUND(R798*(R12)/100,2)</f>
        <v>0</v>
      </c>
      <c r="GL798">
        <f t="shared" ref="GL798:GL805" si="517">ROUND(IF(AND(BH798=3,BI798=3,FS798&lt;&gt;0),P798,0),2)</f>
        <v>0</v>
      </c>
      <c r="GM798">
        <f t="shared" ref="GM798:GM805" si="518">ROUND(O798+X798+Y798+GK798,2)+GX798</f>
        <v>1463.65</v>
      </c>
      <c r="GN798">
        <f t="shared" ref="GN798:GN805" si="519">IF(OR(BI798=0,BI798=1),GM798-GX798,0)</f>
        <v>0</v>
      </c>
      <c r="GO798">
        <f t="shared" ref="GO798:GO805" si="520">IF(BI798=2,GM798-GX798,0)</f>
        <v>0</v>
      </c>
      <c r="GP798">
        <f t="shared" ref="GP798:GP805" si="521">IF(BI798=4,GM798-GX798,0)</f>
        <v>1463.65</v>
      </c>
      <c r="GR798">
        <v>0</v>
      </c>
      <c r="GS798">
        <v>3</v>
      </c>
      <c r="GT798">
        <v>0</v>
      </c>
      <c r="GU798" t="s">
        <v>3</v>
      </c>
      <c r="GV798">
        <f t="shared" ref="GV798:GV805" si="522">ROUND((GT798),6)</f>
        <v>0</v>
      </c>
      <c r="GW798">
        <v>1</v>
      </c>
      <c r="GX798">
        <f t="shared" ref="GX798:GX805" si="523">ROUND(HC798*I798,2)</f>
        <v>0</v>
      </c>
      <c r="HA798">
        <v>0</v>
      </c>
      <c r="HB798">
        <v>0</v>
      </c>
      <c r="HC798">
        <f t="shared" ref="HC798:HC805" si="524">GV798*GW798</f>
        <v>0</v>
      </c>
      <c r="HE798" t="s">
        <v>3</v>
      </c>
      <c r="HF798" t="s">
        <v>3</v>
      </c>
      <c r="HM798" t="s">
        <v>3</v>
      </c>
      <c r="HN798" t="s">
        <v>3</v>
      </c>
      <c r="HO798" t="s">
        <v>3</v>
      </c>
      <c r="HP798" t="s">
        <v>3</v>
      </c>
      <c r="HQ798" t="s">
        <v>3</v>
      </c>
      <c r="IK798">
        <v>0</v>
      </c>
    </row>
    <row r="799" spans="1:245" x14ac:dyDescent="0.2">
      <c r="A799">
        <v>17</v>
      </c>
      <c r="B799">
        <v>1</v>
      </c>
      <c r="D799">
        <f>ROW(EtalonRes!A295)</f>
        <v>295</v>
      </c>
      <c r="E799" t="s">
        <v>450</v>
      </c>
      <c r="F799" t="s">
        <v>451</v>
      </c>
      <c r="G799" t="s">
        <v>452</v>
      </c>
      <c r="H799" t="s">
        <v>35</v>
      </c>
      <c r="I799">
        <v>2</v>
      </c>
      <c r="J799">
        <v>0</v>
      </c>
      <c r="K799">
        <v>2</v>
      </c>
      <c r="O799">
        <f t="shared" si="494"/>
        <v>591.16</v>
      </c>
      <c r="P799">
        <f t="shared" si="495"/>
        <v>6.28</v>
      </c>
      <c r="Q799">
        <f t="shared" si="496"/>
        <v>0.24</v>
      </c>
      <c r="R799">
        <f t="shared" si="497"/>
        <v>0</v>
      </c>
      <c r="S799">
        <f t="shared" si="498"/>
        <v>584.64</v>
      </c>
      <c r="T799">
        <f t="shared" si="499"/>
        <v>0</v>
      </c>
      <c r="U799">
        <f t="shared" si="500"/>
        <v>1.04</v>
      </c>
      <c r="V799">
        <f t="shared" si="501"/>
        <v>0</v>
      </c>
      <c r="W799">
        <f t="shared" si="502"/>
        <v>0</v>
      </c>
      <c r="X799">
        <f t="shared" si="503"/>
        <v>409.25</v>
      </c>
      <c r="Y799">
        <f t="shared" si="503"/>
        <v>58.46</v>
      </c>
      <c r="AA799">
        <v>1472364219</v>
      </c>
      <c r="AB799">
        <f t="shared" si="504"/>
        <v>295.58</v>
      </c>
      <c r="AC799">
        <f>ROUND(((ES799*2)),6)</f>
        <v>3.14</v>
      </c>
      <c r="AD799">
        <f>ROUND(((((ET799*2))-((EU799*2)))+AE799),6)</f>
        <v>0.12</v>
      </c>
      <c r="AE799">
        <f>ROUND(((EU799*2)),6)</f>
        <v>0</v>
      </c>
      <c r="AF799">
        <f>ROUND(((EV799*2)),6)</f>
        <v>292.32</v>
      </c>
      <c r="AG799">
        <f t="shared" si="505"/>
        <v>0</v>
      </c>
      <c r="AH799">
        <f>((EW799*2))</f>
        <v>0.52</v>
      </c>
      <c r="AI799">
        <f>((EX799*2))</f>
        <v>0</v>
      </c>
      <c r="AJ799">
        <f t="shared" si="506"/>
        <v>0</v>
      </c>
      <c r="AK799">
        <v>147.79</v>
      </c>
      <c r="AL799">
        <v>1.57</v>
      </c>
      <c r="AM799">
        <v>0.06</v>
      </c>
      <c r="AN799">
        <v>0</v>
      </c>
      <c r="AO799">
        <v>146.16</v>
      </c>
      <c r="AP799">
        <v>0</v>
      </c>
      <c r="AQ799">
        <v>0.26</v>
      </c>
      <c r="AR799">
        <v>0</v>
      </c>
      <c r="AS799">
        <v>0</v>
      </c>
      <c r="AT799">
        <v>70</v>
      </c>
      <c r="AU799">
        <v>10</v>
      </c>
      <c r="AV799">
        <v>1</v>
      </c>
      <c r="AW799">
        <v>1</v>
      </c>
      <c r="AZ799">
        <v>1</v>
      </c>
      <c r="BA799">
        <v>1</v>
      </c>
      <c r="BB799">
        <v>1</v>
      </c>
      <c r="BC799">
        <v>1</v>
      </c>
      <c r="BD799" t="s">
        <v>3</v>
      </c>
      <c r="BE799" t="s">
        <v>3</v>
      </c>
      <c r="BF799" t="s">
        <v>3</v>
      </c>
      <c r="BG799" t="s">
        <v>3</v>
      </c>
      <c r="BH799">
        <v>0</v>
      </c>
      <c r="BI799">
        <v>4</v>
      </c>
      <c r="BJ799" t="s">
        <v>453</v>
      </c>
      <c r="BM799">
        <v>0</v>
      </c>
      <c r="BN799">
        <v>0</v>
      </c>
      <c r="BO799" t="s">
        <v>3</v>
      </c>
      <c r="BP799">
        <v>0</v>
      </c>
      <c r="BQ799">
        <v>1</v>
      </c>
      <c r="BR799">
        <v>0</v>
      </c>
      <c r="BS799">
        <v>1</v>
      </c>
      <c r="BT799">
        <v>1</v>
      </c>
      <c r="BU799">
        <v>1</v>
      </c>
      <c r="BV799">
        <v>1</v>
      </c>
      <c r="BW799">
        <v>1</v>
      </c>
      <c r="BX799">
        <v>1</v>
      </c>
      <c r="BY799" t="s">
        <v>3</v>
      </c>
      <c r="BZ799">
        <v>70</v>
      </c>
      <c r="CA799">
        <v>10</v>
      </c>
      <c r="CB799" t="s">
        <v>3</v>
      </c>
      <c r="CE799">
        <v>0</v>
      </c>
      <c r="CF799">
        <v>0</v>
      </c>
      <c r="CG799">
        <v>0</v>
      </c>
      <c r="CM799">
        <v>0</v>
      </c>
      <c r="CN799" t="s">
        <v>3</v>
      </c>
      <c r="CO799">
        <v>0</v>
      </c>
      <c r="CP799">
        <f t="shared" si="507"/>
        <v>591.16</v>
      </c>
      <c r="CQ799">
        <f t="shared" si="508"/>
        <v>3.14</v>
      </c>
      <c r="CR799">
        <f>(((((ET799*2))*BB799-((EU799*2))*BS799)+AE799*BS799)*AV799)</f>
        <v>0.12</v>
      </c>
      <c r="CS799">
        <f t="shared" si="509"/>
        <v>0</v>
      </c>
      <c r="CT799">
        <f t="shared" si="510"/>
        <v>292.32</v>
      </c>
      <c r="CU799">
        <f t="shared" si="511"/>
        <v>0</v>
      </c>
      <c r="CV799">
        <f t="shared" si="512"/>
        <v>0.52</v>
      </c>
      <c r="CW799">
        <f t="shared" si="513"/>
        <v>0</v>
      </c>
      <c r="CX799">
        <f t="shared" si="513"/>
        <v>0</v>
      </c>
      <c r="CY799">
        <f t="shared" si="514"/>
        <v>409.24799999999993</v>
      </c>
      <c r="CZ799">
        <f t="shared" si="515"/>
        <v>58.463999999999999</v>
      </c>
      <c r="DC799" t="s">
        <v>3</v>
      </c>
      <c r="DD799" t="s">
        <v>56</v>
      </c>
      <c r="DE799" t="s">
        <v>56</v>
      </c>
      <c r="DF799" t="s">
        <v>56</v>
      </c>
      <c r="DG799" t="s">
        <v>56</v>
      </c>
      <c r="DH799" t="s">
        <v>3</v>
      </c>
      <c r="DI799" t="s">
        <v>56</v>
      </c>
      <c r="DJ799" t="s">
        <v>56</v>
      </c>
      <c r="DK799" t="s">
        <v>3</v>
      </c>
      <c r="DL799" t="s">
        <v>3</v>
      </c>
      <c r="DM799" t="s">
        <v>3</v>
      </c>
      <c r="DN799">
        <v>0</v>
      </c>
      <c r="DO799">
        <v>0</v>
      </c>
      <c r="DP799">
        <v>1</v>
      </c>
      <c r="DQ799">
        <v>1</v>
      </c>
      <c r="DU799">
        <v>16987630</v>
      </c>
      <c r="DV799" t="s">
        <v>35</v>
      </c>
      <c r="DW799" t="s">
        <v>35</v>
      </c>
      <c r="DX799">
        <v>1</v>
      </c>
      <c r="DZ799" t="s">
        <v>3</v>
      </c>
      <c r="EA799" t="s">
        <v>3</v>
      </c>
      <c r="EB799" t="s">
        <v>3</v>
      </c>
      <c r="EC799" t="s">
        <v>3</v>
      </c>
      <c r="EE799">
        <v>1441815344</v>
      </c>
      <c r="EF799">
        <v>1</v>
      </c>
      <c r="EG799" t="s">
        <v>20</v>
      </c>
      <c r="EH799">
        <v>0</v>
      </c>
      <c r="EI799" t="s">
        <v>3</v>
      </c>
      <c r="EJ799">
        <v>4</v>
      </c>
      <c r="EK799">
        <v>0</v>
      </c>
      <c r="EL799" t="s">
        <v>21</v>
      </c>
      <c r="EM799" t="s">
        <v>22</v>
      </c>
      <c r="EO799" t="s">
        <v>3</v>
      </c>
      <c r="EQ799">
        <v>0</v>
      </c>
      <c r="ER799">
        <v>147.79</v>
      </c>
      <c r="ES799">
        <v>1.57</v>
      </c>
      <c r="ET799">
        <v>0.06</v>
      </c>
      <c r="EU799">
        <v>0</v>
      </c>
      <c r="EV799">
        <v>146.16</v>
      </c>
      <c r="EW799">
        <v>0.26</v>
      </c>
      <c r="EX799">
        <v>0</v>
      </c>
      <c r="EY799">
        <v>0</v>
      </c>
      <c r="FQ799">
        <v>0</v>
      </c>
      <c r="FR799">
        <f t="shared" si="516"/>
        <v>0</v>
      </c>
      <c r="FS799">
        <v>0</v>
      </c>
      <c r="FX799">
        <v>70</v>
      </c>
      <c r="FY799">
        <v>10</v>
      </c>
      <c r="GA799" t="s">
        <v>3</v>
      </c>
      <c r="GD799">
        <v>0</v>
      </c>
      <c r="GF799">
        <v>1657512608</v>
      </c>
      <c r="GG799">
        <v>2</v>
      </c>
      <c r="GH799">
        <v>1</v>
      </c>
      <c r="GI799">
        <v>-2</v>
      </c>
      <c r="GJ799">
        <v>0</v>
      </c>
      <c r="GK799">
        <f>ROUND(R799*(R12)/100,2)</f>
        <v>0</v>
      </c>
      <c r="GL799">
        <f t="shared" si="517"/>
        <v>0</v>
      </c>
      <c r="GM799">
        <f t="shared" si="518"/>
        <v>1058.8699999999999</v>
      </c>
      <c r="GN799">
        <f t="shared" si="519"/>
        <v>0</v>
      </c>
      <c r="GO799">
        <f t="shared" si="520"/>
        <v>0</v>
      </c>
      <c r="GP799">
        <f t="shared" si="521"/>
        <v>1058.8699999999999</v>
      </c>
      <c r="GR799">
        <v>0</v>
      </c>
      <c r="GS799">
        <v>3</v>
      </c>
      <c r="GT799">
        <v>0</v>
      </c>
      <c r="GU799" t="s">
        <v>3</v>
      </c>
      <c r="GV799">
        <f t="shared" si="522"/>
        <v>0</v>
      </c>
      <c r="GW799">
        <v>1</v>
      </c>
      <c r="GX799">
        <f t="shared" si="523"/>
        <v>0</v>
      </c>
      <c r="HA799">
        <v>0</v>
      </c>
      <c r="HB799">
        <v>0</v>
      </c>
      <c r="HC799">
        <f t="shared" si="524"/>
        <v>0</v>
      </c>
      <c r="HE799" t="s">
        <v>3</v>
      </c>
      <c r="HF799" t="s">
        <v>3</v>
      </c>
      <c r="HM799" t="s">
        <v>3</v>
      </c>
      <c r="HN799" t="s">
        <v>3</v>
      </c>
      <c r="HO799" t="s">
        <v>3</v>
      </c>
      <c r="HP799" t="s">
        <v>3</v>
      </c>
      <c r="HQ799" t="s">
        <v>3</v>
      </c>
      <c r="IK799">
        <v>0</v>
      </c>
    </row>
    <row r="800" spans="1:245" x14ac:dyDescent="0.2">
      <c r="A800">
        <v>17</v>
      </c>
      <c r="B800">
        <v>1</v>
      </c>
      <c r="D800">
        <f>ROW(EtalonRes!A298)</f>
        <v>298</v>
      </c>
      <c r="E800" t="s">
        <v>454</v>
      </c>
      <c r="F800" t="s">
        <v>455</v>
      </c>
      <c r="G800" t="s">
        <v>456</v>
      </c>
      <c r="H800" t="s">
        <v>457</v>
      </c>
      <c r="I800">
        <v>2</v>
      </c>
      <c r="J800">
        <v>0</v>
      </c>
      <c r="K800">
        <v>2</v>
      </c>
      <c r="O800">
        <f t="shared" si="494"/>
        <v>852.08</v>
      </c>
      <c r="P800">
        <f t="shared" si="495"/>
        <v>42.56</v>
      </c>
      <c r="Q800">
        <f t="shared" si="496"/>
        <v>0</v>
      </c>
      <c r="R800">
        <f t="shared" si="497"/>
        <v>0</v>
      </c>
      <c r="S800">
        <f t="shared" si="498"/>
        <v>809.52</v>
      </c>
      <c r="T800">
        <f t="shared" si="499"/>
        <v>0</v>
      </c>
      <c r="U800">
        <f t="shared" si="500"/>
        <v>1.44</v>
      </c>
      <c r="V800">
        <f t="shared" si="501"/>
        <v>0</v>
      </c>
      <c r="W800">
        <f t="shared" si="502"/>
        <v>0</v>
      </c>
      <c r="X800">
        <f t="shared" si="503"/>
        <v>566.66</v>
      </c>
      <c r="Y800">
        <f t="shared" si="503"/>
        <v>80.95</v>
      </c>
      <c r="AA800">
        <v>1472364219</v>
      </c>
      <c r="AB800">
        <f t="shared" si="504"/>
        <v>426.04</v>
      </c>
      <c r="AC800">
        <f>ROUND(((ES800*4)),6)</f>
        <v>21.28</v>
      </c>
      <c r="AD800">
        <f>ROUND(((((ET800*4))-((EU800*4)))+AE800),6)</f>
        <v>0</v>
      </c>
      <c r="AE800">
        <f>ROUND(((EU800*4)),6)</f>
        <v>0</v>
      </c>
      <c r="AF800">
        <f>ROUND(((EV800*4)),6)</f>
        <v>404.76</v>
      </c>
      <c r="AG800">
        <f t="shared" si="505"/>
        <v>0</v>
      </c>
      <c r="AH800">
        <f>((EW800*4))</f>
        <v>0.72</v>
      </c>
      <c r="AI800">
        <f>((EX800*4))</f>
        <v>0</v>
      </c>
      <c r="AJ800">
        <f t="shared" si="506"/>
        <v>0</v>
      </c>
      <c r="AK800">
        <v>106.51</v>
      </c>
      <c r="AL800">
        <v>5.32</v>
      </c>
      <c r="AM800">
        <v>0</v>
      </c>
      <c r="AN800">
        <v>0</v>
      </c>
      <c r="AO800">
        <v>101.19</v>
      </c>
      <c r="AP800">
        <v>0</v>
      </c>
      <c r="AQ800">
        <v>0.18</v>
      </c>
      <c r="AR800">
        <v>0</v>
      </c>
      <c r="AS800">
        <v>0</v>
      </c>
      <c r="AT800">
        <v>70</v>
      </c>
      <c r="AU800">
        <v>10</v>
      </c>
      <c r="AV800">
        <v>1</v>
      </c>
      <c r="AW800">
        <v>1</v>
      </c>
      <c r="AZ800">
        <v>1</v>
      </c>
      <c r="BA800">
        <v>1</v>
      </c>
      <c r="BB800">
        <v>1</v>
      </c>
      <c r="BC800">
        <v>1</v>
      </c>
      <c r="BD800" t="s">
        <v>3</v>
      </c>
      <c r="BE800" t="s">
        <v>3</v>
      </c>
      <c r="BF800" t="s">
        <v>3</v>
      </c>
      <c r="BG800" t="s">
        <v>3</v>
      </c>
      <c r="BH800">
        <v>0</v>
      </c>
      <c r="BI800">
        <v>4</v>
      </c>
      <c r="BJ800" t="s">
        <v>458</v>
      </c>
      <c r="BM800">
        <v>0</v>
      </c>
      <c r="BN800">
        <v>0</v>
      </c>
      <c r="BO800" t="s">
        <v>3</v>
      </c>
      <c r="BP800">
        <v>0</v>
      </c>
      <c r="BQ800">
        <v>1</v>
      </c>
      <c r="BR800">
        <v>0</v>
      </c>
      <c r="BS800">
        <v>1</v>
      </c>
      <c r="BT800">
        <v>1</v>
      </c>
      <c r="BU800">
        <v>1</v>
      </c>
      <c r="BV800">
        <v>1</v>
      </c>
      <c r="BW800">
        <v>1</v>
      </c>
      <c r="BX800">
        <v>1</v>
      </c>
      <c r="BY800" t="s">
        <v>3</v>
      </c>
      <c r="BZ800">
        <v>70</v>
      </c>
      <c r="CA800">
        <v>10</v>
      </c>
      <c r="CB800" t="s">
        <v>3</v>
      </c>
      <c r="CE800">
        <v>0</v>
      </c>
      <c r="CF800">
        <v>0</v>
      </c>
      <c r="CG800">
        <v>0</v>
      </c>
      <c r="CM800">
        <v>0</v>
      </c>
      <c r="CN800" t="s">
        <v>3</v>
      </c>
      <c r="CO800">
        <v>0</v>
      </c>
      <c r="CP800">
        <f t="shared" si="507"/>
        <v>852.07999999999993</v>
      </c>
      <c r="CQ800">
        <f t="shared" si="508"/>
        <v>21.28</v>
      </c>
      <c r="CR800">
        <f>(((((ET800*4))*BB800-((EU800*4))*BS800)+AE800*BS800)*AV800)</f>
        <v>0</v>
      </c>
      <c r="CS800">
        <f t="shared" si="509"/>
        <v>0</v>
      </c>
      <c r="CT800">
        <f t="shared" si="510"/>
        <v>404.76</v>
      </c>
      <c r="CU800">
        <f t="shared" si="511"/>
        <v>0</v>
      </c>
      <c r="CV800">
        <f t="shared" si="512"/>
        <v>0.72</v>
      </c>
      <c r="CW800">
        <f t="shared" si="513"/>
        <v>0</v>
      </c>
      <c r="CX800">
        <f t="shared" si="513"/>
        <v>0</v>
      </c>
      <c r="CY800">
        <f t="shared" si="514"/>
        <v>566.66399999999999</v>
      </c>
      <c r="CZ800">
        <f t="shared" si="515"/>
        <v>80.951999999999998</v>
      </c>
      <c r="DC800" t="s">
        <v>3</v>
      </c>
      <c r="DD800" t="s">
        <v>134</v>
      </c>
      <c r="DE800" t="s">
        <v>134</v>
      </c>
      <c r="DF800" t="s">
        <v>134</v>
      </c>
      <c r="DG800" t="s">
        <v>134</v>
      </c>
      <c r="DH800" t="s">
        <v>3</v>
      </c>
      <c r="DI800" t="s">
        <v>134</v>
      </c>
      <c r="DJ800" t="s">
        <v>134</v>
      </c>
      <c r="DK800" t="s">
        <v>3</v>
      </c>
      <c r="DL800" t="s">
        <v>3</v>
      </c>
      <c r="DM800" t="s">
        <v>3</v>
      </c>
      <c r="DN800">
        <v>0</v>
      </c>
      <c r="DO800">
        <v>0</v>
      </c>
      <c r="DP800">
        <v>1</v>
      </c>
      <c r="DQ800">
        <v>1</v>
      </c>
      <c r="DU800">
        <v>1003</v>
      </c>
      <c r="DV800" t="s">
        <v>457</v>
      </c>
      <c r="DW800" t="s">
        <v>457</v>
      </c>
      <c r="DX800">
        <v>1</v>
      </c>
      <c r="DZ800" t="s">
        <v>3</v>
      </c>
      <c r="EA800" t="s">
        <v>3</v>
      </c>
      <c r="EB800" t="s">
        <v>3</v>
      </c>
      <c r="EC800" t="s">
        <v>3</v>
      </c>
      <c r="EE800">
        <v>1441815344</v>
      </c>
      <c r="EF800">
        <v>1</v>
      </c>
      <c r="EG800" t="s">
        <v>20</v>
      </c>
      <c r="EH800">
        <v>0</v>
      </c>
      <c r="EI800" t="s">
        <v>3</v>
      </c>
      <c r="EJ800">
        <v>4</v>
      </c>
      <c r="EK800">
        <v>0</v>
      </c>
      <c r="EL800" t="s">
        <v>21</v>
      </c>
      <c r="EM800" t="s">
        <v>22</v>
      </c>
      <c r="EO800" t="s">
        <v>3</v>
      </c>
      <c r="EQ800">
        <v>0</v>
      </c>
      <c r="ER800">
        <v>106.51</v>
      </c>
      <c r="ES800">
        <v>5.32</v>
      </c>
      <c r="ET800">
        <v>0</v>
      </c>
      <c r="EU800">
        <v>0</v>
      </c>
      <c r="EV800">
        <v>101.19</v>
      </c>
      <c r="EW800">
        <v>0.18</v>
      </c>
      <c r="EX800">
        <v>0</v>
      </c>
      <c r="EY800">
        <v>0</v>
      </c>
      <c r="FQ800">
        <v>0</v>
      </c>
      <c r="FR800">
        <f t="shared" si="516"/>
        <v>0</v>
      </c>
      <c r="FS800">
        <v>0</v>
      </c>
      <c r="FX800">
        <v>70</v>
      </c>
      <c r="FY800">
        <v>10</v>
      </c>
      <c r="GA800" t="s">
        <v>3</v>
      </c>
      <c r="GD800">
        <v>0</v>
      </c>
      <c r="GF800">
        <v>-744339619</v>
      </c>
      <c r="GG800">
        <v>2</v>
      </c>
      <c r="GH800">
        <v>1</v>
      </c>
      <c r="GI800">
        <v>-2</v>
      </c>
      <c r="GJ800">
        <v>0</v>
      </c>
      <c r="GK800">
        <f>ROUND(R800*(R12)/100,2)</f>
        <v>0</v>
      </c>
      <c r="GL800">
        <f t="shared" si="517"/>
        <v>0</v>
      </c>
      <c r="GM800">
        <f t="shared" si="518"/>
        <v>1499.69</v>
      </c>
      <c r="GN800">
        <f t="shared" si="519"/>
        <v>0</v>
      </c>
      <c r="GO800">
        <f t="shared" si="520"/>
        <v>0</v>
      </c>
      <c r="GP800">
        <f t="shared" si="521"/>
        <v>1499.69</v>
      </c>
      <c r="GR800">
        <v>0</v>
      </c>
      <c r="GS800">
        <v>3</v>
      </c>
      <c r="GT800">
        <v>0</v>
      </c>
      <c r="GU800" t="s">
        <v>3</v>
      </c>
      <c r="GV800">
        <f t="shared" si="522"/>
        <v>0</v>
      </c>
      <c r="GW800">
        <v>1</v>
      </c>
      <c r="GX800">
        <f t="shared" si="523"/>
        <v>0</v>
      </c>
      <c r="HA800">
        <v>0</v>
      </c>
      <c r="HB800">
        <v>0</v>
      </c>
      <c r="HC800">
        <f t="shared" si="524"/>
        <v>0</v>
      </c>
      <c r="HE800" t="s">
        <v>3</v>
      </c>
      <c r="HF800" t="s">
        <v>3</v>
      </c>
      <c r="HM800" t="s">
        <v>3</v>
      </c>
      <c r="HN800" t="s">
        <v>3</v>
      </c>
      <c r="HO800" t="s">
        <v>3</v>
      </c>
      <c r="HP800" t="s">
        <v>3</v>
      </c>
      <c r="HQ800" t="s">
        <v>3</v>
      </c>
      <c r="IK800">
        <v>0</v>
      </c>
    </row>
    <row r="801" spans="1:245" x14ac:dyDescent="0.2">
      <c r="A801">
        <v>17</v>
      </c>
      <c r="B801">
        <v>1</v>
      </c>
      <c r="D801">
        <f>ROW(EtalonRes!A301)</f>
        <v>301</v>
      </c>
      <c r="E801" t="s">
        <v>459</v>
      </c>
      <c r="F801" t="s">
        <v>460</v>
      </c>
      <c r="G801" t="s">
        <v>461</v>
      </c>
      <c r="H801" t="s">
        <v>457</v>
      </c>
      <c r="I801">
        <v>7</v>
      </c>
      <c r="J801">
        <v>0</v>
      </c>
      <c r="K801">
        <v>7</v>
      </c>
      <c r="O801">
        <f t="shared" si="494"/>
        <v>2037.84</v>
      </c>
      <c r="P801">
        <f t="shared" si="495"/>
        <v>148.96</v>
      </c>
      <c r="Q801">
        <f t="shared" si="496"/>
        <v>0</v>
      </c>
      <c r="R801">
        <f t="shared" si="497"/>
        <v>0</v>
      </c>
      <c r="S801">
        <f t="shared" si="498"/>
        <v>1888.88</v>
      </c>
      <c r="T801">
        <f t="shared" si="499"/>
        <v>0</v>
      </c>
      <c r="U801">
        <f t="shared" si="500"/>
        <v>3.36</v>
      </c>
      <c r="V801">
        <f t="shared" si="501"/>
        <v>0</v>
      </c>
      <c r="W801">
        <f t="shared" si="502"/>
        <v>0</v>
      </c>
      <c r="X801">
        <f t="shared" si="503"/>
        <v>1322.22</v>
      </c>
      <c r="Y801">
        <f t="shared" si="503"/>
        <v>188.89</v>
      </c>
      <c r="AA801">
        <v>1472364219</v>
      </c>
      <c r="AB801">
        <f t="shared" si="504"/>
        <v>291.12</v>
      </c>
      <c r="AC801">
        <f>ROUND(((ES801*4)),6)</f>
        <v>21.28</v>
      </c>
      <c r="AD801">
        <f>ROUND(((((ET801*4))-((EU801*4)))+AE801),6)</f>
        <v>0</v>
      </c>
      <c r="AE801">
        <f>ROUND(((EU801*4)),6)</f>
        <v>0</v>
      </c>
      <c r="AF801">
        <f>ROUND(((EV801*4)),6)</f>
        <v>269.83999999999997</v>
      </c>
      <c r="AG801">
        <f t="shared" si="505"/>
        <v>0</v>
      </c>
      <c r="AH801">
        <f>((EW801*4))</f>
        <v>0.48</v>
      </c>
      <c r="AI801">
        <f>((EX801*4))</f>
        <v>0</v>
      </c>
      <c r="AJ801">
        <f t="shared" si="506"/>
        <v>0</v>
      </c>
      <c r="AK801">
        <v>72.78</v>
      </c>
      <c r="AL801">
        <v>5.32</v>
      </c>
      <c r="AM801">
        <v>0</v>
      </c>
      <c r="AN801">
        <v>0</v>
      </c>
      <c r="AO801">
        <v>67.459999999999994</v>
      </c>
      <c r="AP801">
        <v>0</v>
      </c>
      <c r="AQ801">
        <v>0.12</v>
      </c>
      <c r="AR801">
        <v>0</v>
      </c>
      <c r="AS801">
        <v>0</v>
      </c>
      <c r="AT801">
        <v>70</v>
      </c>
      <c r="AU801">
        <v>10</v>
      </c>
      <c r="AV801">
        <v>1</v>
      </c>
      <c r="AW801">
        <v>1</v>
      </c>
      <c r="AZ801">
        <v>1</v>
      </c>
      <c r="BA801">
        <v>1</v>
      </c>
      <c r="BB801">
        <v>1</v>
      </c>
      <c r="BC801">
        <v>1</v>
      </c>
      <c r="BD801" t="s">
        <v>3</v>
      </c>
      <c r="BE801" t="s">
        <v>3</v>
      </c>
      <c r="BF801" t="s">
        <v>3</v>
      </c>
      <c r="BG801" t="s">
        <v>3</v>
      </c>
      <c r="BH801">
        <v>0</v>
      </c>
      <c r="BI801">
        <v>4</v>
      </c>
      <c r="BJ801" t="s">
        <v>462</v>
      </c>
      <c r="BM801">
        <v>0</v>
      </c>
      <c r="BN801">
        <v>0</v>
      </c>
      <c r="BO801" t="s">
        <v>3</v>
      </c>
      <c r="BP801">
        <v>0</v>
      </c>
      <c r="BQ801">
        <v>1</v>
      </c>
      <c r="BR801">
        <v>0</v>
      </c>
      <c r="BS801">
        <v>1</v>
      </c>
      <c r="BT801">
        <v>1</v>
      </c>
      <c r="BU801">
        <v>1</v>
      </c>
      <c r="BV801">
        <v>1</v>
      </c>
      <c r="BW801">
        <v>1</v>
      </c>
      <c r="BX801">
        <v>1</v>
      </c>
      <c r="BY801" t="s">
        <v>3</v>
      </c>
      <c r="BZ801">
        <v>70</v>
      </c>
      <c r="CA801">
        <v>10</v>
      </c>
      <c r="CB801" t="s">
        <v>3</v>
      </c>
      <c r="CE801">
        <v>0</v>
      </c>
      <c r="CF801">
        <v>0</v>
      </c>
      <c r="CG801">
        <v>0</v>
      </c>
      <c r="CM801">
        <v>0</v>
      </c>
      <c r="CN801" t="s">
        <v>3</v>
      </c>
      <c r="CO801">
        <v>0</v>
      </c>
      <c r="CP801">
        <f t="shared" si="507"/>
        <v>2037.8400000000001</v>
      </c>
      <c r="CQ801">
        <f t="shared" si="508"/>
        <v>21.28</v>
      </c>
      <c r="CR801">
        <f>(((((ET801*4))*BB801-((EU801*4))*BS801)+AE801*BS801)*AV801)</f>
        <v>0</v>
      </c>
      <c r="CS801">
        <f t="shared" si="509"/>
        <v>0</v>
      </c>
      <c r="CT801">
        <f t="shared" si="510"/>
        <v>269.83999999999997</v>
      </c>
      <c r="CU801">
        <f t="shared" si="511"/>
        <v>0</v>
      </c>
      <c r="CV801">
        <f t="shared" si="512"/>
        <v>0.48</v>
      </c>
      <c r="CW801">
        <f t="shared" si="513"/>
        <v>0</v>
      </c>
      <c r="CX801">
        <f t="shared" si="513"/>
        <v>0</v>
      </c>
      <c r="CY801">
        <f t="shared" si="514"/>
        <v>1322.2160000000001</v>
      </c>
      <c r="CZ801">
        <f t="shared" si="515"/>
        <v>188.88800000000003</v>
      </c>
      <c r="DC801" t="s">
        <v>3</v>
      </c>
      <c r="DD801" t="s">
        <v>134</v>
      </c>
      <c r="DE801" t="s">
        <v>134</v>
      </c>
      <c r="DF801" t="s">
        <v>134</v>
      </c>
      <c r="DG801" t="s">
        <v>134</v>
      </c>
      <c r="DH801" t="s">
        <v>3</v>
      </c>
      <c r="DI801" t="s">
        <v>134</v>
      </c>
      <c r="DJ801" t="s">
        <v>134</v>
      </c>
      <c r="DK801" t="s">
        <v>3</v>
      </c>
      <c r="DL801" t="s">
        <v>3</v>
      </c>
      <c r="DM801" t="s">
        <v>3</v>
      </c>
      <c r="DN801">
        <v>0</v>
      </c>
      <c r="DO801">
        <v>0</v>
      </c>
      <c r="DP801">
        <v>1</v>
      </c>
      <c r="DQ801">
        <v>1</v>
      </c>
      <c r="DU801">
        <v>1003</v>
      </c>
      <c r="DV801" t="s">
        <v>457</v>
      </c>
      <c r="DW801" t="s">
        <v>457</v>
      </c>
      <c r="DX801">
        <v>1</v>
      </c>
      <c r="DZ801" t="s">
        <v>3</v>
      </c>
      <c r="EA801" t="s">
        <v>3</v>
      </c>
      <c r="EB801" t="s">
        <v>3</v>
      </c>
      <c r="EC801" t="s">
        <v>3</v>
      </c>
      <c r="EE801">
        <v>1441815344</v>
      </c>
      <c r="EF801">
        <v>1</v>
      </c>
      <c r="EG801" t="s">
        <v>20</v>
      </c>
      <c r="EH801">
        <v>0</v>
      </c>
      <c r="EI801" t="s">
        <v>3</v>
      </c>
      <c r="EJ801">
        <v>4</v>
      </c>
      <c r="EK801">
        <v>0</v>
      </c>
      <c r="EL801" t="s">
        <v>21</v>
      </c>
      <c r="EM801" t="s">
        <v>22</v>
      </c>
      <c r="EO801" t="s">
        <v>3</v>
      </c>
      <c r="EQ801">
        <v>0</v>
      </c>
      <c r="ER801">
        <v>72.78</v>
      </c>
      <c r="ES801">
        <v>5.32</v>
      </c>
      <c r="ET801">
        <v>0</v>
      </c>
      <c r="EU801">
        <v>0</v>
      </c>
      <c r="EV801">
        <v>67.459999999999994</v>
      </c>
      <c r="EW801">
        <v>0.12</v>
      </c>
      <c r="EX801">
        <v>0</v>
      </c>
      <c r="EY801">
        <v>0</v>
      </c>
      <c r="FQ801">
        <v>0</v>
      </c>
      <c r="FR801">
        <f t="shared" si="516"/>
        <v>0</v>
      </c>
      <c r="FS801">
        <v>0</v>
      </c>
      <c r="FX801">
        <v>70</v>
      </c>
      <c r="FY801">
        <v>10</v>
      </c>
      <c r="GA801" t="s">
        <v>3</v>
      </c>
      <c r="GD801">
        <v>0</v>
      </c>
      <c r="GF801">
        <v>1278007748</v>
      </c>
      <c r="GG801">
        <v>2</v>
      </c>
      <c r="GH801">
        <v>1</v>
      </c>
      <c r="GI801">
        <v>-2</v>
      </c>
      <c r="GJ801">
        <v>0</v>
      </c>
      <c r="GK801">
        <f>ROUND(R801*(R12)/100,2)</f>
        <v>0</v>
      </c>
      <c r="GL801">
        <f t="shared" si="517"/>
        <v>0</v>
      </c>
      <c r="GM801">
        <f t="shared" si="518"/>
        <v>3548.95</v>
      </c>
      <c r="GN801">
        <f t="shared" si="519"/>
        <v>0</v>
      </c>
      <c r="GO801">
        <f t="shared" si="520"/>
        <v>0</v>
      </c>
      <c r="GP801">
        <f t="shared" si="521"/>
        <v>3548.95</v>
      </c>
      <c r="GR801">
        <v>0</v>
      </c>
      <c r="GS801">
        <v>3</v>
      </c>
      <c r="GT801">
        <v>0</v>
      </c>
      <c r="GU801" t="s">
        <v>3</v>
      </c>
      <c r="GV801">
        <f t="shared" si="522"/>
        <v>0</v>
      </c>
      <c r="GW801">
        <v>1</v>
      </c>
      <c r="GX801">
        <f t="shared" si="523"/>
        <v>0</v>
      </c>
      <c r="HA801">
        <v>0</v>
      </c>
      <c r="HB801">
        <v>0</v>
      </c>
      <c r="HC801">
        <f t="shared" si="524"/>
        <v>0</v>
      </c>
      <c r="HE801" t="s">
        <v>3</v>
      </c>
      <c r="HF801" t="s">
        <v>3</v>
      </c>
      <c r="HM801" t="s">
        <v>3</v>
      </c>
      <c r="HN801" t="s">
        <v>3</v>
      </c>
      <c r="HO801" t="s">
        <v>3</v>
      </c>
      <c r="HP801" t="s">
        <v>3</v>
      </c>
      <c r="HQ801" t="s">
        <v>3</v>
      </c>
      <c r="IK801">
        <v>0</v>
      </c>
    </row>
    <row r="802" spans="1:245" x14ac:dyDescent="0.2">
      <c r="A802">
        <v>17</v>
      </c>
      <c r="B802">
        <v>1</v>
      </c>
      <c r="D802">
        <f>ROW(EtalonRes!A304)</f>
        <v>304</v>
      </c>
      <c r="E802" t="s">
        <v>463</v>
      </c>
      <c r="F802" t="s">
        <v>464</v>
      </c>
      <c r="G802" t="s">
        <v>465</v>
      </c>
      <c r="H802" t="s">
        <v>35</v>
      </c>
      <c r="I802">
        <v>2</v>
      </c>
      <c r="J802">
        <v>0</v>
      </c>
      <c r="K802">
        <v>2</v>
      </c>
      <c r="O802">
        <f t="shared" si="494"/>
        <v>464.8</v>
      </c>
      <c r="P802">
        <f t="shared" si="495"/>
        <v>15.04</v>
      </c>
      <c r="Q802">
        <f t="shared" si="496"/>
        <v>0</v>
      </c>
      <c r="R802">
        <f t="shared" si="497"/>
        <v>0</v>
      </c>
      <c r="S802">
        <f t="shared" si="498"/>
        <v>449.76</v>
      </c>
      <c r="T802">
        <f t="shared" si="499"/>
        <v>0</v>
      </c>
      <c r="U802">
        <f t="shared" si="500"/>
        <v>0.8</v>
      </c>
      <c r="V802">
        <f t="shared" si="501"/>
        <v>0</v>
      </c>
      <c r="W802">
        <f t="shared" si="502"/>
        <v>0</v>
      </c>
      <c r="X802">
        <f t="shared" si="503"/>
        <v>314.83</v>
      </c>
      <c r="Y802">
        <f t="shared" si="503"/>
        <v>44.98</v>
      </c>
      <c r="AA802">
        <v>1472364219</v>
      </c>
      <c r="AB802">
        <f t="shared" si="504"/>
        <v>232.4</v>
      </c>
      <c r="AC802">
        <f>ROUND(((ES802*2)),6)</f>
        <v>7.52</v>
      </c>
      <c r="AD802">
        <f>ROUND(((((ET802*2))-((EU802*2)))+AE802),6)</f>
        <v>0</v>
      </c>
      <c r="AE802">
        <f>ROUND(((EU802*2)),6)</f>
        <v>0</v>
      </c>
      <c r="AF802">
        <f>ROUND(((EV802*2)),6)</f>
        <v>224.88</v>
      </c>
      <c r="AG802">
        <f t="shared" si="505"/>
        <v>0</v>
      </c>
      <c r="AH802">
        <f>((EW802*2))</f>
        <v>0.4</v>
      </c>
      <c r="AI802">
        <f>((EX802*2))</f>
        <v>0</v>
      </c>
      <c r="AJ802">
        <f t="shared" si="506"/>
        <v>0</v>
      </c>
      <c r="AK802">
        <v>116.2</v>
      </c>
      <c r="AL802">
        <v>3.76</v>
      </c>
      <c r="AM802">
        <v>0</v>
      </c>
      <c r="AN802">
        <v>0</v>
      </c>
      <c r="AO802">
        <v>112.44</v>
      </c>
      <c r="AP802">
        <v>0</v>
      </c>
      <c r="AQ802">
        <v>0.2</v>
      </c>
      <c r="AR802">
        <v>0</v>
      </c>
      <c r="AS802">
        <v>0</v>
      </c>
      <c r="AT802">
        <v>70</v>
      </c>
      <c r="AU802">
        <v>10</v>
      </c>
      <c r="AV802">
        <v>1</v>
      </c>
      <c r="AW802">
        <v>1</v>
      </c>
      <c r="AZ802">
        <v>1</v>
      </c>
      <c r="BA802">
        <v>1</v>
      </c>
      <c r="BB802">
        <v>1</v>
      </c>
      <c r="BC802">
        <v>1</v>
      </c>
      <c r="BD802" t="s">
        <v>3</v>
      </c>
      <c r="BE802" t="s">
        <v>3</v>
      </c>
      <c r="BF802" t="s">
        <v>3</v>
      </c>
      <c r="BG802" t="s">
        <v>3</v>
      </c>
      <c r="BH802">
        <v>0</v>
      </c>
      <c r="BI802">
        <v>4</v>
      </c>
      <c r="BJ802" t="s">
        <v>466</v>
      </c>
      <c r="BM802">
        <v>0</v>
      </c>
      <c r="BN802">
        <v>0</v>
      </c>
      <c r="BO802" t="s">
        <v>3</v>
      </c>
      <c r="BP802">
        <v>0</v>
      </c>
      <c r="BQ802">
        <v>1</v>
      </c>
      <c r="BR802">
        <v>0</v>
      </c>
      <c r="BS802">
        <v>1</v>
      </c>
      <c r="BT802">
        <v>1</v>
      </c>
      <c r="BU802">
        <v>1</v>
      </c>
      <c r="BV802">
        <v>1</v>
      </c>
      <c r="BW802">
        <v>1</v>
      </c>
      <c r="BX802">
        <v>1</v>
      </c>
      <c r="BY802" t="s">
        <v>3</v>
      </c>
      <c r="BZ802">
        <v>70</v>
      </c>
      <c r="CA802">
        <v>10</v>
      </c>
      <c r="CB802" t="s">
        <v>3</v>
      </c>
      <c r="CE802">
        <v>0</v>
      </c>
      <c r="CF802">
        <v>0</v>
      </c>
      <c r="CG802">
        <v>0</v>
      </c>
      <c r="CM802">
        <v>0</v>
      </c>
      <c r="CN802" t="s">
        <v>3</v>
      </c>
      <c r="CO802">
        <v>0</v>
      </c>
      <c r="CP802">
        <f t="shared" si="507"/>
        <v>464.8</v>
      </c>
      <c r="CQ802">
        <f t="shared" si="508"/>
        <v>7.52</v>
      </c>
      <c r="CR802">
        <f>(((((ET802*2))*BB802-((EU802*2))*BS802)+AE802*BS802)*AV802)</f>
        <v>0</v>
      </c>
      <c r="CS802">
        <f t="shared" si="509"/>
        <v>0</v>
      </c>
      <c r="CT802">
        <f t="shared" si="510"/>
        <v>224.88</v>
      </c>
      <c r="CU802">
        <f t="shared" si="511"/>
        <v>0</v>
      </c>
      <c r="CV802">
        <f t="shared" si="512"/>
        <v>0.4</v>
      </c>
      <c r="CW802">
        <f t="shared" si="513"/>
        <v>0</v>
      </c>
      <c r="CX802">
        <f t="shared" si="513"/>
        <v>0</v>
      </c>
      <c r="CY802">
        <f t="shared" si="514"/>
        <v>314.83199999999999</v>
      </c>
      <c r="CZ802">
        <f t="shared" si="515"/>
        <v>44.976000000000006</v>
      </c>
      <c r="DC802" t="s">
        <v>3</v>
      </c>
      <c r="DD802" t="s">
        <v>56</v>
      </c>
      <c r="DE802" t="s">
        <v>56</v>
      </c>
      <c r="DF802" t="s">
        <v>56</v>
      </c>
      <c r="DG802" t="s">
        <v>56</v>
      </c>
      <c r="DH802" t="s">
        <v>3</v>
      </c>
      <c r="DI802" t="s">
        <v>56</v>
      </c>
      <c r="DJ802" t="s">
        <v>56</v>
      </c>
      <c r="DK802" t="s">
        <v>3</v>
      </c>
      <c r="DL802" t="s">
        <v>3</v>
      </c>
      <c r="DM802" t="s">
        <v>3</v>
      </c>
      <c r="DN802">
        <v>0</v>
      </c>
      <c r="DO802">
        <v>0</v>
      </c>
      <c r="DP802">
        <v>1</v>
      </c>
      <c r="DQ802">
        <v>1</v>
      </c>
      <c r="DU802">
        <v>16987630</v>
      </c>
      <c r="DV802" t="s">
        <v>35</v>
      </c>
      <c r="DW802" t="s">
        <v>35</v>
      </c>
      <c r="DX802">
        <v>1</v>
      </c>
      <c r="DZ802" t="s">
        <v>3</v>
      </c>
      <c r="EA802" t="s">
        <v>3</v>
      </c>
      <c r="EB802" t="s">
        <v>3</v>
      </c>
      <c r="EC802" t="s">
        <v>3</v>
      </c>
      <c r="EE802">
        <v>1441815344</v>
      </c>
      <c r="EF802">
        <v>1</v>
      </c>
      <c r="EG802" t="s">
        <v>20</v>
      </c>
      <c r="EH802">
        <v>0</v>
      </c>
      <c r="EI802" t="s">
        <v>3</v>
      </c>
      <c r="EJ802">
        <v>4</v>
      </c>
      <c r="EK802">
        <v>0</v>
      </c>
      <c r="EL802" t="s">
        <v>21</v>
      </c>
      <c r="EM802" t="s">
        <v>22</v>
      </c>
      <c r="EO802" t="s">
        <v>3</v>
      </c>
      <c r="EQ802">
        <v>0</v>
      </c>
      <c r="ER802">
        <v>116.2</v>
      </c>
      <c r="ES802">
        <v>3.76</v>
      </c>
      <c r="ET802">
        <v>0</v>
      </c>
      <c r="EU802">
        <v>0</v>
      </c>
      <c r="EV802">
        <v>112.44</v>
      </c>
      <c r="EW802">
        <v>0.2</v>
      </c>
      <c r="EX802">
        <v>0</v>
      </c>
      <c r="EY802">
        <v>0</v>
      </c>
      <c r="FQ802">
        <v>0</v>
      </c>
      <c r="FR802">
        <f t="shared" si="516"/>
        <v>0</v>
      </c>
      <c r="FS802">
        <v>0</v>
      </c>
      <c r="FX802">
        <v>70</v>
      </c>
      <c r="FY802">
        <v>10</v>
      </c>
      <c r="GA802" t="s">
        <v>3</v>
      </c>
      <c r="GD802">
        <v>0</v>
      </c>
      <c r="GF802">
        <v>1822177725</v>
      </c>
      <c r="GG802">
        <v>2</v>
      </c>
      <c r="GH802">
        <v>1</v>
      </c>
      <c r="GI802">
        <v>-2</v>
      </c>
      <c r="GJ802">
        <v>0</v>
      </c>
      <c r="GK802">
        <f>ROUND(R802*(R12)/100,2)</f>
        <v>0</v>
      </c>
      <c r="GL802">
        <f t="shared" si="517"/>
        <v>0</v>
      </c>
      <c r="GM802">
        <f t="shared" si="518"/>
        <v>824.61</v>
      </c>
      <c r="GN802">
        <f t="shared" si="519"/>
        <v>0</v>
      </c>
      <c r="GO802">
        <f t="shared" si="520"/>
        <v>0</v>
      </c>
      <c r="GP802">
        <f t="shared" si="521"/>
        <v>824.61</v>
      </c>
      <c r="GR802">
        <v>0</v>
      </c>
      <c r="GS802">
        <v>3</v>
      </c>
      <c r="GT802">
        <v>0</v>
      </c>
      <c r="GU802" t="s">
        <v>3</v>
      </c>
      <c r="GV802">
        <f t="shared" si="522"/>
        <v>0</v>
      </c>
      <c r="GW802">
        <v>1</v>
      </c>
      <c r="GX802">
        <f t="shared" si="523"/>
        <v>0</v>
      </c>
      <c r="HA802">
        <v>0</v>
      </c>
      <c r="HB802">
        <v>0</v>
      </c>
      <c r="HC802">
        <f t="shared" si="524"/>
        <v>0</v>
      </c>
      <c r="HE802" t="s">
        <v>3</v>
      </c>
      <c r="HF802" t="s">
        <v>3</v>
      </c>
      <c r="HM802" t="s">
        <v>3</v>
      </c>
      <c r="HN802" t="s">
        <v>3</v>
      </c>
      <c r="HO802" t="s">
        <v>3</v>
      </c>
      <c r="HP802" t="s">
        <v>3</v>
      </c>
      <c r="HQ802" t="s">
        <v>3</v>
      </c>
      <c r="IK802">
        <v>0</v>
      </c>
    </row>
    <row r="803" spans="1:245" x14ac:dyDescent="0.2">
      <c r="A803">
        <v>17</v>
      </c>
      <c r="B803">
        <v>1</v>
      </c>
      <c r="D803">
        <f>ROW(EtalonRes!A307)</f>
        <v>307</v>
      </c>
      <c r="E803" t="s">
        <v>467</v>
      </c>
      <c r="F803" t="s">
        <v>468</v>
      </c>
      <c r="G803" t="s">
        <v>469</v>
      </c>
      <c r="H803" t="s">
        <v>35</v>
      </c>
      <c r="I803">
        <v>2</v>
      </c>
      <c r="J803">
        <v>0</v>
      </c>
      <c r="K803">
        <v>2</v>
      </c>
      <c r="O803">
        <f t="shared" si="494"/>
        <v>284.88</v>
      </c>
      <c r="P803">
        <f t="shared" si="495"/>
        <v>15.04</v>
      </c>
      <c r="Q803">
        <f t="shared" si="496"/>
        <v>0</v>
      </c>
      <c r="R803">
        <f t="shared" si="497"/>
        <v>0</v>
      </c>
      <c r="S803">
        <f t="shared" si="498"/>
        <v>269.83999999999997</v>
      </c>
      <c r="T803">
        <f t="shared" si="499"/>
        <v>0</v>
      </c>
      <c r="U803">
        <f t="shared" si="500"/>
        <v>0.48</v>
      </c>
      <c r="V803">
        <f t="shared" si="501"/>
        <v>0</v>
      </c>
      <c r="W803">
        <f t="shared" si="502"/>
        <v>0</v>
      </c>
      <c r="X803">
        <f t="shared" si="503"/>
        <v>188.89</v>
      </c>
      <c r="Y803">
        <f t="shared" si="503"/>
        <v>26.98</v>
      </c>
      <c r="AA803">
        <v>1472364219</v>
      </c>
      <c r="AB803">
        <f t="shared" si="504"/>
        <v>142.44</v>
      </c>
      <c r="AC803">
        <f>ROUND(((ES803*2)),6)</f>
        <v>7.52</v>
      </c>
      <c r="AD803">
        <f>ROUND(((((ET803*2))-((EU803*2)))+AE803),6)</f>
        <v>0</v>
      </c>
      <c r="AE803">
        <f>ROUND(((EU803*2)),6)</f>
        <v>0</v>
      </c>
      <c r="AF803">
        <f>ROUND(((EV803*2)),6)</f>
        <v>134.91999999999999</v>
      </c>
      <c r="AG803">
        <f t="shared" si="505"/>
        <v>0</v>
      </c>
      <c r="AH803">
        <f>((EW803*2))</f>
        <v>0.24</v>
      </c>
      <c r="AI803">
        <f>((EX803*2))</f>
        <v>0</v>
      </c>
      <c r="AJ803">
        <f t="shared" si="506"/>
        <v>0</v>
      </c>
      <c r="AK803">
        <v>71.22</v>
      </c>
      <c r="AL803">
        <v>3.76</v>
      </c>
      <c r="AM803">
        <v>0</v>
      </c>
      <c r="AN803">
        <v>0</v>
      </c>
      <c r="AO803">
        <v>67.459999999999994</v>
      </c>
      <c r="AP803">
        <v>0</v>
      </c>
      <c r="AQ803">
        <v>0.12</v>
      </c>
      <c r="AR803">
        <v>0</v>
      </c>
      <c r="AS803">
        <v>0</v>
      </c>
      <c r="AT803">
        <v>70</v>
      </c>
      <c r="AU803">
        <v>10</v>
      </c>
      <c r="AV803">
        <v>1</v>
      </c>
      <c r="AW803">
        <v>1</v>
      </c>
      <c r="AZ803">
        <v>1</v>
      </c>
      <c r="BA803">
        <v>1</v>
      </c>
      <c r="BB803">
        <v>1</v>
      </c>
      <c r="BC803">
        <v>1</v>
      </c>
      <c r="BD803" t="s">
        <v>3</v>
      </c>
      <c r="BE803" t="s">
        <v>3</v>
      </c>
      <c r="BF803" t="s">
        <v>3</v>
      </c>
      <c r="BG803" t="s">
        <v>3</v>
      </c>
      <c r="BH803">
        <v>0</v>
      </c>
      <c r="BI803">
        <v>4</v>
      </c>
      <c r="BJ803" t="s">
        <v>470</v>
      </c>
      <c r="BM803">
        <v>0</v>
      </c>
      <c r="BN803">
        <v>0</v>
      </c>
      <c r="BO803" t="s">
        <v>3</v>
      </c>
      <c r="BP803">
        <v>0</v>
      </c>
      <c r="BQ803">
        <v>1</v>
      </c>
      <c r="BR803">
        <v>0</v>
      </c>
      <c r="BS803">
        <v>1</v>
      </c>
      <c r="BT803">
        <v>1</v>
      </c>
      <c r="BU803">
        <v>1</v>
      </c>
      <c r="BV803">
        <v>1</v>
      </c>
      <c r="BW803">
        <v>1</v>
      </c>
      <c r="BX803">
        <v>1</v>
      </c>
      <c r="BY803" t="s">
        <v>3</v>
      </c>
      <c r="BZ803">
        <v>70</v>
      </c>
      <c r="CA803">
        <v>10</v>
      </c>
      <c r="CB803" t="s">
        <v>3</v>
      </c>
      <c r="CE803">
        <v>0</v>
      </c>
      <c r="CF803">
        <v>0</v>
      </c>
      <c r="CG803">
        <v>0</v>
      </c>
      <c r="CM803">
        <v>0</v>
      </c>
      <c r="CN803" t="s">
        <v>3</v>
      </c>
      <c r="CO803">
        <v>0</v>
      </c>
      <c r="CP803">
        <f t="shared" si="507"/>
        <v>284.88</v>
      </c>
      <c r="CQ803">
        <f t="shared" si="508"/>
        <v>7.52</v>
      </c>
      <c r="CR803">
        <f>(((((ET803*2))*BB803-((EU803*2))*BS803)+AE803*BS803)*AV803)</f>
        <v>0</v>
      </c>
      <c r="CS803">
        <f t="shared" si="509"/>
        <v>0</v>
      </c>
      <c r="CT803">
        <f t="shared" si="510"/>
        <v>134.91999999999999</v>
      </c>
      <c r="CU803">
        <f t="shared" si="511"/>
        <v>0</v>
      </c>
      <c r="CV803">
        <f t="shared" si="512"/>
        <v>0.24</v>
      </c>
      <c r="CW803">
        <f t="shared" si="513"/>
        <v>0</v>
      </c>
      <c r="CX803">
        <f t="shared" si="513"/>
        <v>0</v>
      </c>
      <c r="CY803">
        <f t="shared" si="514"/>
        <v>188.88800000000001</v>
      </c>
      <c r="CZ803">
        <f t="shared" si="515"/>
        <v>26.983999999999995</v>
      </c>
      <c r="DC803" t="s">
        <v>3</v>
      </c>
      <c r="DD803" t="s">
        <v>56</v>
      </c>
      <c r="DE803" t="s">
        <v>56</v>
      </c>
      <c r="DF803" t="s">
        <v>56</v>
      </c>
      <c r="DG803" t="s">
        <v>56</v>
      </c>
      <c r="DH803" t="s">
        <v>3</v>
      </c>
      <c r="DI803" t="s">
        <v>56</v>
      </c>
      <c r="DJ803" t="s">
        <v>56</v>
      </c>
      <c r="DK803" t="s">
        <v>3</v>
      </c>
      <c r="DL803" t="s">
        <v>3</v>
      </c>
      <c r="DM803" t="s">
        <v>3</v>
      </c>
      <c r="DN803">
        <v>0</v>
      </c>
      <c r="DO803">
        <v>0</v>
      </c>
      <c r="DP803">
        <v>1</v>
      </c>
      <c r="DQ803">
        <v>1</v>
      </c>
      <c r="DU803">
        <v>16987630</v>
      </c>
      <c r="DV803" t="s">
        <v>35</v>
      </c>
      <c r="DW803" t="s">
        <v>35</v>
      </c>
      <c r="DX803">
        <v>1</v>
      </c>
      <c r="DZ803" t="s">
        <v>3</v>
      </c>
      <c r="EA803" t="s">
        <v>3</v>
      </c>
      <c r="EB803" t="s">
        <v>3</v>
      </c>
      <c r="EC803" t="s">
        <v>3</v>
      </c>
      <c r="EE803">
        <v>1441815344</v>
      </c>
      <c r="EF803">
        <v>1</v>
      </c>
      <c r="EG803" t="s">
        <v>20</v>
      </c>
      <c r="EH803">
        <v>0</v>
      </c>
      <c r="EI803" t="s">
        <v>3</v>
      </c>
      <c r="EJ803">
        <v>4</v>
      </c>
      <c r="EK803">
        <v>0</v>
      </c>
      <c r="EL803" t="s">
        <v>21</v>
      </c>
      <c r="EM803" t="s">
        <v>22</v>
      </c>
      <c r="EO803" t="s">
        <v>3</v>
      </c>
      <c r="EQ803">
        <v>0</v>
      </c>
      <c r="ER803">
        <v>71.22</v>
      </c>
      <c r="ES803">
        <v>3.76</v>
      </c>
      <c r="ET803">
        <v>0</v>
      </c>
      <c r="EU803">
        <v>0</v>
      </c>
      <c r="EV803">
        <v>67.459999999999994</v>
      </c>
      <c r="EW803">
        <v>0.12</v>
      </c>
      <c r="EX803">
        <v>0</v>
      </c>
      <c r="EY803">
        <v>0</v>
      </c>
      <c r="FQ803">
        <v>0</v>
      </c>
      <c r="FR803">
        <f t="shared" si="516"/>
        <v>0</v>
      </c>
      <c r="FS803">
        <v>0</v>
      </c>
      <c r="FX803">
        <v>70</v>
      </c>
      <c r="FY803">
        <v>10</v>
      </c>
      <c r="GA803" t="s">
        <v>3</v>
      </c>
      <c r="GD803">
        <v>0</v>
      </c>
      <c r="GF803">
        <v>-221959496</v>
      </c>
      <c r="GG803">
        <v>2</v>
      </c>
      <c r="GH803">
        <v>1</v>
      </c>
      <c r="GI803">
        <v>-2</v>
      </c>
      <c r="GJ803">
        <v>0</v>
      </c>
      <c r="GK803">
        <f>ROUND(R803*(R12)/100,2)</f>
        <v>0</v>
      </c>
      <c r="GL803">
        <f t="shared" si="517"/>
        <v>0</v>
      </c>
      <c r="GM803">
        <f t="shared" si="518"/>
        <v>500.75</v>
      </c>
      <c r="GN803">
        <f t="shared" si="519"/>
        <v>0</v>
      </c>
      <c r="GO803">
        <f t="shared" si="520"/>
        <v>0</v>
      </c>
      <c r="GP803">
        <f t="shared" si="521"/>
        <v>500.75</v>
      </c>
      <c r="GR803">
        <v>0</v>
      </c>
      <c r="GS803">
        <v>3</v>
      </c>
      <c r="GT803">
        <v>0</v>
      </c>
      <c r="GU803" t="s">
        <v>3</v>
      </c>
      <c r="GV803">
        <f t="shared" si="522"/>
        <v>0</v>
      </c>
      <c r="GW803">
        <v>1</v>
      </c>
      <c r="GX803">
        <f t="shared" si="523"/>
        <v>0</v>
      </c>
      <c r="HA803">
        <v>0</v>
      </c>
      <c r="HB803">
        <v>0</v>
      </c>
      <c r="HC803">
        <f t="shared" si="524"/>
        <v>0</v>
      </c>
      <c r="HE803" t="s">
        <v>3</v>
      </c>
      <c r="HF803" t="s">
        <v>3</v>
      </c>
      <c r="HM803" t="s">
        <v>3</v>
      </c>
      <c r="HN803" t="s">
        <v>3</v>
      </c>
      <c r="HO803" t="s">
        <v>3</v>
      </c>
      <c r="HP803" t="s">
        <v>3</v>
      </c>
      <c r="HQ803" t="s">
        <v>3</v>
      </c>
      <c r="IK803">
        <v>0</v>
      </c>
    </row>
    <row r="804" spans="1:245" x14ac:dyDescent="0.2">
      <c r="A804">
        <v>17</v>
      </c>
      <c r="B804">
        <v>1</v>
      </c>
      <c r="D804">
        <f>ROW(EtalonRes!A309)</f>
        <v>309</v>
      </c>
      <c r="E804" t="s">
        <v>471</v>
      </c>
      <c r="F804" t="s">
        <v>472</v>
      </c>
      <c r="G804" t="s">
        <v>473</v>
      </c>
      <c r="H804" t="s">
        <v>132</v>
      </c>
      <c r="I804">
        <f>ROUND(5*0.2*0.1/100,9)</f>
        <v>1E-3</v>
      </c>
      <c r="J804">
        <v>0</v>
      </c>
      <c r="K804">
        <f>ROUND(5*0.2*0.1/100,9)</f>
        <v>1E-3</v>
      </c>
      <c r="O804">
        <f t="shared" si="494"/>
        <v>3.84</v>
      </c>
      <c r="P804">
        <f t="shared" si="495"/>
        <v>0.02</v>
      </c>
      <c r="Q804">
        <f t="shared" si="496"/>
        <v>0</v>
      </c>
      <c r="R804">
        <f t="shared" si="497"/>
        <v>0</v>
      </c>
      <c r="S804">
        <f t="shared" si="498"/>
        <v>3.82</v>
      </c>
      <c r="T804">
        <f t="shared" si="499"/>
        <v>0</v>
      </c>
      <c r="U804">
        <f t="shared" si="500"/>
        <v>7.1399999999999996E-3</v>
      </c>
      <c r="V804">
        <f t="shared" si="501"/>
        <v>0</v>
      </c>
      <c r="W804">
        <f t="shared" si="502"/>
        <v>0</v>
      </c>
      <c r="X804">
        <f t="shared" si="503"/>
        <v>2.67</v>
      </c>
      <c r="Y804">
        <f t="shared" si="503"/>
        <v>0.38</v>
      </c>
      <c r="AA804">
        <v>1472364219</v>
      </c>
      <c r="AB804">
        <f t="shared" si="504"/>
        <v>3844.66</v>
      </c>
      <c r="AC804">
        <f>ROUND((ES804),6)</f>
        <v>22.51</v>
      </c>
      <c r="AD804">
        <f>ROUND((((ET804)-(EU804))+AE804),6)</f>
        <v>0</v>
      </c>
      <c r="AE804">
        <f>ROUND((EU804),6)</f>
        <v>0</v>
      </c>
      <c r="AF804">
        <f>ROUND((EV804),6)</f>
        <v>3822.15</v>
      </c>
      <c r="AG804">
        <f t="shared" si="505"/>
        <v>0</v>
      </c>
      <c r="AH804">
        <f>(EW804)</f>
        <v>7.14</v>
      </c>
      <c r="AI804">
        <f>(EX804)</f>
        <v>0</v>
      </c>
      <c r="AJ804">
        <f t="shared" si="506"/>
        <v>0</v>
      </c>
      <c r="AK804">
        <v>3844.66</v>
      </c>
      <c r="AL804">
        <v>22.51</v>
      </c>
      <c r="AM804">
        <v>0</v>
      </c>
      <c r="AN804">
        <v>0</v>
      </c>
      <c r="AO804">
        <v>3822.15</v>
      </c>
      <c r="AP804">
        <v>0</v>
      </c>
      <c r="AQ804">
        <v>7.14</v>
      </c>
      <c r="AR804">
        <v>0</v>
      </c>
      <c r="AS804">
        <v>0</v>
      </c>
      <c r="AT804">
        <v>70</v>
      </c>
      <c r="AU804">
        <v>10</v>
      </c>
      <c r="AV804">
        <v>1</v>
      </c>
      <c r="AW804">
        <v>1</v>
      </c>
      <c r="AZ804">
        <v>1</v>
      </c>
      <c r="BA804">
        <v>1</v>
      </c>
      <c r="BB804">
        <v>1</v>
      </c>
      <c r="BC804">
        <v>1</v>
      </c>
      <c r="BD804" t="s">
        <v>3</v>
      </c>
      <c r="BE804" t="s">
        <v>3</v>
      </c>
      <c r="BF804" t="s">
        <v>3</v>
      </c>
      <c r="BG804" t="s">
        <v>3</v>
      </c>
      <c r="BH804">
        <v>0</v>
      </c>
      <c r="BI804">
        <v>4</v>
      </c>
      <c r="BJ804" t="s">
        <v>474</v>
      </c>
      <c r="BM804">
        <v>0</v>
      </c>
      <c r="BN804">
        <v>0</v>
      </c>
      <c r="BO804" t="s">
        <v>3</v>
      </c>
      <c r="BP804">
        <v>0</v>
      </c>
      <c r="BQ804">
        <v>1</v>
      </c>
      <c r="BR804">
        <v>0</v>
      </c>
      <c r="BS804">
        <v>1</v>
      </c>
      <c r="BT804">
        <v>1</v>
      </c>
      <c r="BU804">
        <v>1</v>
      </c>
      <c r="BV804">
        <v>1</v>
      </c>
      <c r="BW804">
        <v>1</v>
      </c>
      <c r="BX804">
        <v>1</v>
      </c>
      <c r="BY804" t="s">
        <v>3</v>
      </c>
      <c r="BZ804">
        <v>70</v>
      </c>
      <c r="CA804">
        <v>10</v>
      </c>
      <c r="CB804" t="s">
        <v>3</v>
      </c>
      <c r="CE804">
        <v>0</v>
      </c>
      <c r="CF804">
        <v>0</v>
      </c>
      <c r="CG804">
        <v>0</v>
      </c>
      <c r="CM804">
        <v>0</v>
      </c>
      <c r="CN804" t="s">
        <v>3</v>
      </c>
      <c r="CO804">
        <v>0</v>
      </c>
      <c r="CP804">
        <f t="shared" si="507"/>
        <v>3.84</v>
      </c>
      <c r="CQ804">
        <f t="shared" si="508"/>
        <v>22.51</v>
      </c>
      <c r="CR804">
        <f>((((ET804)*BB804-(EU804)*BS804)+AE804*BS804)*AV804)</f>
        <v>0</v>
      </c>
      <c r="CS804">
        <f t="shared" si="509"/>
        <v>0</v>
      </c>
      <c r="CT804">
        <f t="shared" si="510"/>
        <v>3822.15</v>
      </c>
      <c r="CU804">
        <f t="shared" si="511"/>
        <v>0</v>
      </c>
      <c r="CV804">
        <f t="shared" si="512"/>
        <v>7.14</v>
      </c>
      <c r="CW804">
        <f t="shared" si="513"/>
        <v>0</v>
      </c>
      <c r="CX804">
        <f t="shared" si="513"/>
        <v>0</v>
      </c>
      <c r="CY804">
        <f t="shared" si="514"/>
        <v>2.6739999999999999</v>
      </c>
      <c r="CZ804">
        <f t="shared" si="515"/>
        <v>0.38199999999999995</v>
      </c>
      <c r="DC804" t="s">
        <v>3</v>
      </c>
      <c r="DD804" t="s">
        <v>3</v>
      </c>
      <c r="DE804" t="s">
        <v>3</v>
      </c>
      <c r="DF804" t="s">
        <v>3</v>
      </c>
      <c r="DG804" t="s">
        <v>3</v>
      </c>
      <c r="DH804" t="s">
        <v>3</v>
      </c>
      <c r="DI804" t="s">
        <v>3</v>
      </c>
      <c r="DJ804" t="s">
        <v>3</v>
      </c>
      <c r="DK804" t="s">
        <v>3</v>
      </c>
      <c r="DL804" t="s">
        <v>3</v>
      </c>
      <c r="DM804" t="s">
        <v>3</v>
      </c>
      <c r="DN804">
        <v>0</v>
      </c>
      <c r="DO804">
        <v>0</v>
      </c>
      <c r="DP804">
        <v>1</v>
      </c>
      <c r="DQ804">
        <v>1</v>
      </c>
      <c r="DU804">
        <v>1003</v>
      </c>
      <c r="DV804" t="s">
        <v>132</v>
      </c>
      <c r="DW804" t="s">
        <v>132</v>
      </c>
      <c r="DX804">
        <v>100</v>
      </c>
      <c r="DZ804" t="s">
        <v>3</v>
      </c>
      <c r="EA804" t="s">
        <v>3</v>
      </c>
      <c r="EB804" t="s">
        <v>3</v>
      </c>
      <c r="EC804" t="s">
        <v>3</v>
      </c>
      <c r="EE804">
        <v>1441815344</v>
      </c>
      <c r="EF804">
        <v>1</v>
      </c>
      <c r="EG804" t="s">
        <v>20</v>
      </c>
      <c r="EH804">
        <v>0</v>
      </c>
      <c r="EI804" t="s">
        <v>3</v>
      </c>
      <c r="EJ804">
        <v>4</v>
      </c>
      <c r="EK804">
        <v>0</v>
      </c>
      <c r="EL804" t="s">
        <v>21</v>
      </c>
      <c r="EM804" t="s">
        <v>22</v>
      </c>
      <c r="EO804" t="s">
        <v>3</v>
      </c>
      <c r="EQ804">
        <v>0</v>
      </c>
      <c r="ER804">
        <v>3844.66</v>
      </c>
      <c r="ES804">
        <v>22.51</v>
      </c>
      <c r="ET804">
        <v>0</v>
      </c>
      <c r="EU804">
        <v>0</v>
      </c>
      <c r="EV804">
        <v>3822.15</v>
      </c>
      <c r="EW804">
        <v>7.14</v>
      </c>
      <c r="EX804">
        <v>0</v>
      </c>
      <c r="EY804">
        <v>0</v>
      </c>
      <c r="FQ804">
        <v>0</v>
      </c>
      <c r="FR804">
        <f t="shared" si="516"/>
        <v>0</v>
      </c>
      <c r="FS804">
        <v>0</v>
      </c>
      <c r="FX804">
        <v>70</v>
      </c>
      <c r="FY804">
        <v>10</v>
      </c>
      <c r="GA804" t="s">
        <v>3</v>
      </c>
      <c r="GD804">
        <v>0</v>
      </c>
      <c r="GF804">
        <v>795463706</v>
      </c>
      <c r="GG804">
        <v>2</v>
      </c>
      <c r="GH804">
        <v>1</v>
      </c>
      <c r="GI804">
        <v>-2</v>
      </c>
      <c r="GJ804">
        <v>0</v>
      </c>
      <c r="GK804">
        <f>ROUND(R804*(R12)/100,2)</f>
        <v>0</v>
      </c>
      <c r="GL804">
        <f t="shared" si="517"/>
        <v>0</v>
      </c>
      <c r="GM804">
        <f t="shared" si="518"/>
        <v>6.89</v>
      </c>
      <c r="GN804">
        <f t="shared" si="519"/>
        <v>0</v>
      </c>
      <c r="GO804">
        <f t="shared" si="520"/>
        <v>0</v>
      </c>
      <c r="GP804">
        <f t="shared" si="521"/>
        <v>6.89</v>
      </c>
      <c r="GR804">
        <v>0</v>
      </c>
      <c r="GS804">
        <v>3</v>
      </c>
      <c r="GT804">
        <v>0</v>
      </c>
      <c r="GU804" t="s">
        <v>3</v>
      </c>
      <c r="GV804">
        <f t="shared" si="522"/>
        <v>0</v>
      </c>
      <c r="GW804">
        <v>1</v>
      </c>
      <c r="GX804">
        <f t="shared" si="523"/>
        <v>0</v>
      </c>
      <c r="HA804">
        <v>0</v>
      </c>
      <c r="HB804">
        <v>0</v>
      </c>
      <c r="HC804">
        <f t="shared" si="524"/>
        <v>0</v>
      </c>
      <c r="HE804" t="s">
        <v>3</v>
      </c>
      <c r="HF804" t="s">
        <v>3</v>
      </c>
      <c r="HM804" t="s">
        <v>3</v>
      </c>
      <c r="HN804" t="s">
        <v>3</v>
      </c>
      <c r="HO804" t="s">
        <v>3</v>
      </c>
      <c r="HP804" t="s">
        <v>3</v>
      </c>
      <c r="HQ804" t="s">
        <v>3</v>
      </c>
      <c r="IK804">
        <v>0</v>
      </c>
    </row>
    <row r="805" spans="1:245" x14ac:dyDescent="0.2">
      <c r="A805">
        <v>17</v>
      </c>
      <c r="B805">
        <v>1</v>
      </c>
      <c r="D805">
        <f>ROW(EtalonRes!A310)</f>
        <v>310</v>
      </c>
      <c r="E805" t="s">
        <v>3</v>
      </c>
      <c r="F805" t="s">
        <v>475</v>
      </c>
      <c r="G805" t="s">
        <v>476</v>
      </c>
      <c r="H805" t="s">
        <v>132</v>
      </c>
      <c r="I805">
        <f>ROUND(5*0.1/100,9)</f>
        <v>5.0000000000000001E-3</v>
      </c>
      <c r="J805">
        <v>0</v>
      </c>
      <c r="K805">
        <f>ROUND(5*0.1/100,9)</f>
        <v>5.0000000000000001E-3</v>
      </c>
      <c r="O805">
        <f t="shared" si="494"/>
        <v>1.93</v>
      </c>
      <c r="P805">
        <f t="shared" si="495"/>
        <v>0</v>
      </c>
      <c r="Q805">
        <f t="shared" si="496"/>
        <v>0</v>
      </c>
      <c r="R805">
        <f t="shared" si="497"/>
        <v>0</v>
      </c>
      <c r="S805">
        <f t="shared" si="498"/>
        <v>1.93</v>
      </c>
      <c r="T805">
        <f t="shared" si="499"/>
        <v>0</v>
      </c>
      <c r="U805">
        <f t="shared" si="500"/>
        <v>3.5999999999999999E-3</v>
      </c>
      <c r="V805">
        <f t="shared" si="501"/>
        <v>0</v>
      </c>
      <c r="W805">
        <f t="shared" si="502"/>
        <v>0</v>
      </c>
      <c r="X805">
        <f t="shared" si="503"/>
        <v>1.35</v>
      </c>
      <c r="Y805">
        <f t="shared" si="503"/>
        <v>0.19</v>
      </c>
      <c r="AA805">
        <v>-1</v>
      </c>
      <c r="AB805">
        <f t="shared" si="504"/>
        <v>385.44</v>
      </c>
      <c r="AC805">
        <f>ROUND(((ES805*3)),6)</f>
        <v>0</v>
      </c>
      <c r="AD805">
        <f>ROUND(((((ET805*3))-((EU805*3)))+AE805),6)</f>
        <v>0</v>
      </c>
      <c r="AE805">
        <f>ROUND(((EU805*3)),6)</f>
        <v>0</v>
      </c>
      <c r="AF805">
        <f>ROUND(((EV805*3)),6)</f>
        <v>385.44</v>
      </c>
      <c r="AG805">
        <f t="shared" si="505"/>
        <v>0</v>
      </c>
      <c r="AH805">
        <f>((EW805*3))</f>
        <v>0.72</v>
      </c>
      <c r="AI805">
        <f>((EX805*3))</f>
        <v>0</v>
      </c>
      <c r="AJ805">
        <f t="shared" si="506"/>
        <v>0</v>
      </c>
      <c r="AK805">
        <v>128.47999999999999</v>
      </c>
      <c r="AL805">
        <v>0</v>
      </c>
      <c r="AM805">
        <v>0</v>
      </c>
      <c r="AN805">
        <v>0</v>
      </c>
      <c r="AO805">
        <v>128.47999999999999</v>
      </c>
      <c r="AP805">
        <v>0</v>
      </c>
      <c r="AQ805">
        <v>0.24</v>
      </c>
      <c r="AR805">
        <v>0</v>
      </c>
      <c r="AS805">
        <v>0</v>
      </c>
      <c r="AT805">
        <v>70</v>
      </c>
      <c r="AU805">
        <v>10</v>
      </c>
      <c r="AV805">
        <v>1</v>
      </c>
      <c r="AW805">
        <v>1</v>
      </c>
      <c r="AZ805">
        <v>1</v>
      </c>
      <c r="BA805">
        <v>1</v>
      </c>
      <c r="BB805">
        <v>1</v>
      </c>
      <c r="BC805">
        <v>1</v>
      </c>
      <c r="BD805" t="s">
        <v>3</v>
      </c>
      <c r="BE805" t="s">
        <v>3</v>
      </c>
      <c r="BF805" t="s">
        <v>3</v>
      </c>
      <c r="BG805" t="s">
        <v>3</v>
      </c>
      <c r="BH805">
        <v>0</v>
      </c>
      <c r="BI805">
        <v>4</v>
      </c>
      <c r="BJ805" t="s">
        <v>477</v>
      </c>
      <c r="BM805">
        <v>0</v>
      </c>
      <c r="BN805">
        <v>0</v>
      </c>
      <c r="BO805" t="s">
        <v>3</v>
      </c>
      <c r="BP805">
        <v>0</v>
      </c>
      <c r="BQ805">
        <v>1</v>
      </c>
      <c r="BR805">
        <v>0</v>
      </c>
      <c r="BS805">
        <v>1</v>
      </c>
      <c r="BT805">
        <v>1</v>
      </c>
      <c r="BU805">
        <v>1</v>
      </c>
      <c r="BV805">
        <v>1</v>
      </c>
      <c r="BW805">
        <v>1</v>
      </c>
      <c r="BX805">
        <v>1</v>
      </c>
      <c r="BY805" t="s">
        <v>3</v>
      </c>
      <c r="BZ805">
        <v>70</v>
      </c>
      <c r="CA805">
        <v>10</v>
      </c>
      <c r="CB805" t="s">
        <v>3</v>
      </c>
      <c r="CE805">
        <v>0</v>
      </c>
      <c r="CF805">
        <v>0</v>
      </c>
      <c r="CG805">
        <v>0</v>
      </c>
      <c r="CM805">
        <v>0</v>
      </c>
      <c r="CN805" t="s">
        <v>3</v>
      </c>
      <c r="CO805">
        <v>0</v>
      </c>
      <c r="CP805">
        <f t="shared" si="507"/>
        <v>1.93</v>
      </c>
      <c r="CQ805">
        <f t="shared" si="508"/>
        <v>0</v>
      </c>
      <c r="CR805">
        <f>(((((ET805*3))*BB805-((EU805*3))*BS805)+AE805*BS805)*AV805)</f>
        <v>0</v>
      </c>
      <c r="CS805">
        <f t="shared" si="509"/>
        <v>0</v>
      </c>
      <c r="CT805">
        <f t="shared" si="510"/>
        <v>385.44</v>
      </c>
      <c r="CU805">
        <f t="shared" si="511"/>
        <v>0</v>
      </c>
      <c r="CV805">
        <f t="shared" si="512"/>
        <v>0.72</v>
      </c>
      <c r="CW805">
        <f t="shared" si="513"/>
        <v>0</v>
      </c>
      <c r="CX805">
        <f t="shared" si="513"/>
        <v>0</v>
      </c>
      <c r="CY805">
        <f t="shared" si="514"/>
        <v>1.351</v>
      </c>
      <c r="CZ805">
        <f t="shared" si="515"/>
        <v>0.193</v>
      </c>
      <c r="DC805" t="s">
        <v>3</v>
      </c>
      <c r="DD805" t="s">
        <v>192</v>
      </c>
      <c r="DE805" t="s">
        <v>192</v>
      </c>
      <c r="DF805" t="s">
        <v>192</v>
      </c>
      <c r="DG805" t="s">
        <v>192</v>
      </c>
      <c r="DH805" t="s">
        <v>3</v>
      </c>
      <c r="DI805" t="s">
        <v>192</v>
      </c>
      <c r="DJ805" t="s">
        <v>192</v>
      </c>
      <c r="DK805" t="s">
        <v>3</v>
      </c>
      <c r="DL805" t="s">
        <v>3</v>
      </c>
      <c r="DM805" t="s">
        <v>3</v>
      </c>
      <c r="DN805">
        <v>0</v>
      </c>
      <c r="DO805">
        <v>0</v>
      </c>
      <c r="DP805">
        <v>1</v>
      </c>
      <c r="DQ805">
        <v>1</v>
      </c>
      <c r="DU805">
        <v>1003</v>
      </c>
      <c r="DV805" t="s">
        <v>132</v>
      </c>
      <c r="DW805" t="s">
        <v>132</v>
      </c>
      <c r="DX805">
        <v>100</v>
      </c>
      <c r="DZ805" t="s">
        <v>3</v>
      </c>
      <c r="EA805" t="s">
        <v>3</v>
      </c>
      <c r="EB805" t="s">
        <v>3</v>
      </c>
      <c r="EC805" t="s">
        <v>3</v>
      </c>
      <c r="EE805">
        <v>1441815344</v>
      </c>
      <c r="EF805">
        <v>1</v>
      </c>
      <c r="EG805" t="s">
        <v>20</v>
      </c>
      <c r="EH805">
        <v>0</v>
      </c>
      <c r="EI805" t="s">
        <v>3</v>
      </c>
      <c r="EJ805">
        <v>4</v>
      </c>
      <c r="EK805">
        <v>0</v>
      </c>
      <c r="EL805" t="s">
        <v>21</v>
      </c>
      <c r="EM805" t="s">
        <v>22</v>
      </c>
      <c r="EO805" t="s">
        <v>3</v>
      </c>
      <c r="EQ805">
        <v>1024</v>
      </c>
      <c r="ER805">
        <v>128.47999999999999</v>
      </c>
      <c r="ES805">
        <v>0</v>
      </c>
      <c r="ET805">
        <v>0</v>
      </c>
      <c r="EU805">
        <v>0</v>
      </c>
      <c r="EV805">
        <v>128.47999999999999</v>
      </c>
      <c r="EW805">
        <v>0.24</v>
      </c>
      <c r="EX805">
        <v>0</v>
      </c>
      <c r="EY805">
        <v>0</v>
      </c>
      <c r="FQ805">
        <v>0</v>
      </c>
      <c r="FR805">
        <f t="shared" si="516"/>
        <v>0</v>
      </c>
      <c r="FS805">
        <v>0</v>
      </c>
      <c r="FX805">
        <v>70</v>
      </c>
      <c r="FY805">
        <v>10</v>
      </c>
      <c r="GA805" t="s">
        <v>3</v>
      </c>
      <c r="GD805">
        <v>0</v>
      </c>
      <c r="GF805">
        <v>-711825031</v>
      </c>
      <c r="GG805">
        <v>2</v>
      </c>
      <c r="GH805">
        <v>1</v>
      </c>
      <c r="GI805">
        <v>-2</v>
      </c>
      <c r="GJ805">
        <v>0</v>
      </c>
      <c r="GK805">
        <f>ROUND(R805*(R12)/100,2)</f>
        <v>0</v>
      </c>
      <c r="GL805">
        <f t="shared" si="517"/>
        <v>0</v>
      </c>
      <c r="GM805">
        <f t="shared" si="518"/>
        <v>3.47</v>
      </c>
      <c r="GN805">
        <f t="shared" si="519"/>
        <v>0</v>
      </c>
      <c r="GO805">
        <f t="shared" si="520"/>
        <v>0</v>
      </c>
      <c r="GP805">
        <f t="shared" si="521"/>
        <v>3.47</v>
      </c>
      <c r="GR805">
        <v>0</v>
      </c>
      <c r="GS805">
        <v>3</v>
      </c>
      <c r="GT805">
        <v>0</v>
      </c>
      <c r="GU805" t="s">
        <v>3</v>
      </c>
      <c r="GV805">
        <f t="shared" si="522"/>
        <v>0</v>
      </c>
      <c r="GW805">
        <v>1</v>
      </c>
      <c r="GX805">
        <f t="shared" si="523"/>
        <v>0</v>
      </c>
      <c r="HA805">
        <v>0</v>
      </c>
      <c r="HB805">
        <v>0</v>
      </c>
      <c r="HC805">
        <f t="shared" si="524"/>
        <v>0</v>
      </c>
      <c r="HE805" t="s">
        <v>3</v>
      </c>
      <c r="HF805" t="s">
        <v>3</v>
      </c>
      <c r="HM805" t="s">
        <v>3</v>
      </c>
      <c r="HN805" t="s">
        <v>3</v>
      </c>
      <c r="HO805" t="s">
        <v>3</v>
      </c>
      <c r="HP805" t="s">
        <v>3</v>
      </c>
      <c r="HQ805" t="s">
        <v>3</v>
      </c>
      <c r="IK805">
        <v>0</v>
      </c>
    </row>
    <row r="807" spans="1:245" x14ac:dyDescent="0.2">
      <c r="A807" s="2">
        <v>51</v>
      </c>
      <c r="B807" s="2">
        <f>B794</f>
        <v>1</v>
      </c>
      <c r="C807" s="2">
        <f>A794</f>
        <v>4</v>
      </c>
      <c r="D807" s="2">
        <f>ROW(A794)</f>
        <v>794</v>
      </c>
      <c r="E807" s="2"/>
      <c r="F807" s="2" t="str">
        <f>IF(F794&lt;&gt;"",F794,"")</f>
        <v>Новый раздел</v>
      </c>
      <c r="G807" s="2" t="str">
        <f>IF(G794&lt;&gt;"",G794,"")</f>
        <v>7. Охранно-защитная дератизационная система</v>
      </c>
      <c r="H807" s="2">
        <v>0</v>
      </c>
      <c r="I807" s="2"/>
      <c r="J807" s="2"/>
      <c r="K807" s="2"/>
      <c r="L807" s="2"/>
      <c r="M807" s="2"/>
      <c r="N807" s="2"/>
      <c r="O807" s="2">
        <f t="shared" ref="O807:T807" si="525">ROUND(AB807,2)</f>
        <v>5050.6400000000003</v>
      </c>
      <c r="P807" s="2">
        <f t="shared" si="525"/>
        <v>234.18</v>
      </c>
      <c r="Q807" s="2">
        <f t="shared" si="525"/>
        <v>0.48</v>
      </c>
      <c r="R807" s="2">
        <f t="shared" si="525"/>
        <v>0</v>
      </c>
      <c r="S807" s="2">
        <f t="shared" si="525"/>
        <v>4815.9799999999996</v>
      </c>
      <c r="T807" s="2">
        <f t="shared" si="525"/>
        <v>0</v>
      </c>
      <c r="U807" s="2">
        <f>AH807</f>
        <v>8.5671400000000002</v>
      </c>
      <c r="V807" s="2">
        <f>AI807</f>
        <v>0</v>
      </c>
      <c r="W807" s="2">
        <f>ROUND(AJ807,2)</f>
        <v>0</v>
      </c>
      <c r="X807" s="2">
        <f>ROUND(AK807,2)</f>
        <v>3371.18</v>
      </c>
      <c r="Y807" s="2">
        <f>ROUND(AL807,2)</f>
        <v>481.59</v>
      </c>
      <c r="Z807" s="2"/>
      <c r="AA807" s="2"/>
      <c r="AB807" s="2">
        <f>ROUND(SUMIF(AA798:AA805,"=1472364219",O798:O805),2)</f>
        <v>5050.6400000000003</v>
      </c>
      <c r="AC807" s="2">
        <f>ROUND(SUMIF(AA798:AA805,"=1472364219",P798:P805),2)</f>
        <v>234.18</v>
      </c>
      <c r="AD807" s="2">
        <f>ROUND(SUMIF(AA798:AA805,"=1472364219",Q798:Q805),2)</f>
        <v>0.48</v>
      </c>
      <c r="AE807" s="2">
        <f>ROUND(SUMIF(AA798:AA805,"=1472364219",R798:R805),2)</f>
        <v>0</v>
      </c>
      <c r="AF807" s="2">
        <f>ROUND(SUMIF(AA798:AA805,"=1472364219",S798:S805),2)</f>
        <v>4815.9799999999996</v>
      </c>
      <c r="AG807" s="2">
        <f>ROUND(SUMIF(AA798:AA805,"=1472364219",T798:T805),2)</f>
        <v>0</v>
      </c>
      <c r="AH807" s="2">
        <f>SUMIF(AA798:AA805,"=1472364219",U798:U805)</f>
        <v>8.5671400000000002</v>
      </c>
      <c r="AI807" s="2">
        <f>SUMIF(AA798:AA805,"=1472364219",V798:V805)</f>
        <v>0</v>
      </c>
      <c r="AJ807" s="2">
        <f>ROUND(SUMIF(AA798:AA805,"=1472364219",W798:W805),2)</f>
        <v>0</v>
      </c>
      <c r="AK807" s="2">
        <f>ROUND(SUMIF(AA798:AA805,"=1472364219",X798:X805),2)</f>
        <v>3371.18</v>
      </c>
      <c r="AL807" s="2">
        <f>ROUND(SUMIF(AA798:AA805,"=1472364219",Y798:Y805),2)</f>
        <v>481.59</v>
      </c>
      <c r="AM807" s="2"/>
      <c r="AN807" s="2"/>
      <c r="AO807" s="2">
        <f t="shared" ref="AO807:BD807" si="526">ROUND(BX807,2)</f>
        <v>0</v>
      </c>
      <c r="AP807" s="2">
        <f t="shared" si="526"/>
        <v>0</v>
      </c>
      <c r="AQ807" s="2">
        <f t="shared" si="526"/>
        <v>0</v>
      </c>
      <c r="AR807" s="2">
        <f t="shared" si="526"/>
        <v>8903.41</v>
      </c>
      <c r="AS807" s="2">
        <f t="shared" si="526"/>
        <v>0</v>
      </c>
      <c r="AT807" s="2">
        <f t="shared" si="526"/>
        <v>0</v>
      </c>
      <c r="AU807" s="2">
        <f t="shared" si="526"/>
        <v>8903.41</v>
      </c>
      <c r="AV807" s="2">
        <f t="shared" si="526"/>
        <v>234.18</v>
      </c>
      <c r="AW807" s="2">
        <f t="shared" si="526"/>
        <v>234.18</v>
      </c>
      <c r="AX807" s="2">
        <f t="shared" si="526"/>
        <v>0</v>
      </c>
      <c r="AY807" s="2">
        <f t="shared" si="526"/>
        <v>234.18</v>
      </c>
      <c r="AZ807" s="2">
        <f t="shared" si="526"/>
        <v>0</v>
      </c>
      <c r="BA807" s="2">
        <f t="shared" si="526"/>
        <v>0</v>
      </c>
      <c r="BB807" s="2">
        <f t="shared" si="526"/>
        <v>0</v>
      </c>
      <c r="BC807" s="2">
        <f t="shared" si="526"/>
        <v>0</v>
      </c>
      <c r="BD807" s="2">
        <f t="shared" si="526"/>
        <v>0</v>
      </c>
      <c r="BE807" s="2"/>
      <c r="BF807" s="2"/>
      <c r="BG807" s="2"/>
      <c r="BH807" s="2"/>
      <c r="BI807" s="2"/>
      <c r="BJ807" s="2"/>
      <c r="BK807" s="2"/>
      <c r="BL807" s="2"/>
      <c r="BM807" s="2"/>
      <c r="BN807" s="2"/>
      <c r="BO807" s="2"/>
      <c r="BP807" s="2"/>
      <c r="BQ807" s="2"/>
      <c r="BR807" s="2"/>
      <c r="BS807" s="2"/>
      <c r="BT807" s="2"/>
      <c r="BU807" s="2"/>
      <c r="BV807" s="2"/>
      <c r="BW807" s="2"/>
      <c r="BX807" s="2">
        <f>ROUND(SUMIF(AA798:AA805,"=1472364219",FQ798:FQ805),2)</f>
        <v>0</v>
      </c>
      <c r="BY807" s="2">
        <f>ROUND(SUMIF(AA798:AA805,"=1472364219",FR798:FR805),2)</f>
        <v>0</v>
      </c>
      <c r="BZ807" s="2">
        <f>ROUND(SUMIF(AA798:AA805,"=1472364219",GL798:GL805),2)</f>
        <v>0</v>
      </c>
      <c r="CA807" s="2">
        <f>ROUND(SUMIF(AA798:AA805,"=1472364219",GM798:GM805),2)</f>
        <v>8903.41</v>
      </c>
      <c r="CB807" s="2">
        <f>ROUND(SUMIF(AA798:AA805,"=1472364219",GN798:GN805),2)</f>
        <v>0</v>
      </c>
      <c r="CC807" s="2">
        <f>ROUND(SUMIF(AA798:AA805,"=1472364219",GO798:GO805),2)</f>
        <v>0</v>
      </c>
      <c r="CD807" s="2">
        <f>ROUND(SUMIF(AA798:AA805,"=1472364219",GP798:GP805),2)</f>
        <v>8903.41</v>
      </c>
      <c r="CE807" s="2">
        <f>AC807-BX807</f>
        <v>234.18</v>
      </c>
      <c r="CF807" s="2">
        <f>AC807-BY807</f>
        <v>234.18</v>
      </c>
      <c r="CG807" s="2">
        <f>BX807-BZ807</f>
        <v>0</v>
      </c>
      <c r="CH807" s="2">
        <f>AC807-BX807-BY807+BZ807</f>
        <v>234.18</v>
      </c>
      <c r="CI807" s="2">
        <f>BY807-BZ807</f>
        <v>0</v>
      </c>
      <c r="CJ807" s="2">
        <f>ROUND(SUMIF(AA798:AA805,"=1472364219",GX798:GX805),2)</f>
        <v>0</v>
      </c>
      <c r="CK807" s="2">
        <f>ROUND(SUMIF(AA798:AA805,"=1472364219",GY798:GY805),2)</f>
        <v>0</v>
      </c>
      <c r="CL807" s="2">
        <f>ROUND(SUMIF(AA798:AA805,"=1472364219",GZ798:GZ805),2)</f>
        <v>0</v>
      </c>
      <c r="CM807" s="2">
        <f>ROUND(SUMIF(AA798:AA805,"=1472364219",HD798:HD805),2)</f>
        <v>0</v>
      </c>
      <c r="CN807" s="2"/>
      <c r="CO807" s="2"/>
      <c r="CP807" s="2"/>
      <c r="CQ807" s="2"/>
      <c r="CR807" s="2"/>
      <c r="CS807" s="2"/>
      <c r="CT807" s="2"/>
      <c r="CU807" s="2"/>
      <c r="CV807" s="2"/>
      <c r="CW807" s="2"/>
      <c r="CX807" s="2"/>
      <c r="CY807" s="2"/>
      <c r="CZ807" s="2"/>
      <c r="DA807" s="2"/>
      <c r="DB807" s="2"/>
      <c r="DC807" s="2"/>
      <c r="DD807" s="2"/>
      <c r="DE807" s="2"/>
      <c r="DF807" s="2"/>
      <c r="DG807" s="3"/>
      <c r="DH807" s="3"/>
      <c r="DI807" s="3"/>
      <c r="DJ807" s="3"/>
      <c r="DK807" s="3"/>
      <c r="DL807" s="3"/>
      <c r="DM807" s="3"/>
      <c r="DN807" s="3"/>
      <c r="DO807" s="3"/>
      <c r="DP807" s="3"/>
      <c r="DQ807" s="3"/>
      <c r="DR807" s="3"/>
      <c r="DS807" s="3"/>
      <c r="DT807" s="3"/>
      <c r="DU807" s="3"/>
      <c r="DV807" s="3"/>
      <c r="DW807" s="3"/>
      <c r="DX807" s="3"/>
      <c r="DY807" s="3"/>
      <c r="DZ807" s="3"/>
      <c r="EA807" s="3"/>
      <c r="EB807" s="3"/>
      <c r="EC807" s="3"/>
      <c r="ED807" s="3"/>
      <c r="EE807" s="3"/>
      <c r="EF807" s="3"/>
      <c r="EG807" s="3"/>
      <c r="EH807" s="3"/>
      <c r="EI807" s="3"/>
      <c r="EJ807" s="3"/>
      <c r="EK807" s="3"/>
      <c r="EL807" s="3"/>
      <c r="EM807" s="3"/>
      <c r="EN807" s="3"/>
      <c r="EO807" s="3"/>
      <c r="EP807" s="3"/>
      <c r="EQ807" s="3"/>
      <c r="ER807" s="3"/>
      <c r="ES807" s="3"/>
      <c r="ET807" s="3"/>
      <c r="EU807" s="3"/>
      <c r="EV807" s="3"/>
      <c r="EW807" s="3"/>
      <c r="EX807" s="3"/>
      <c r="EY807" s="3"/>
      <c r="EZ807" s="3"/>
      <c r="FA807" s="3"/>
      <c r="FB807" s="3"/>
      <c r="FC807" s="3"/>
      <c r="FD807" s="3"/>
      <c r="FE807" s="3"/>
      <c r="FF807" s="3"/>
      <c r="FG807" s="3"/>
      <c r="FH807" s="3"/>
      <c r="FI807" s="3"/>
      <c r="FJ807" s="3"/>
      <c r="FK807" s="3"/>
      <c r="FL807" s="3"/>
      <c r="FM807" s="3"/>
      <c r="FN807" s="3"/>
      <c r="FO807" s="3"/>
      <c r="FP807" s="3"/>
      <c r="FQ807" s="3"/>
      <c r="FR807" s="3"/>
      <c r="FS807" s="3"/>
      <c r="FT807" s="3"/>
      <c r="FU807" s="3"/>
      <c r="FV807" s="3"/>
      <c r="FW807" s="3"/>
      <c r="FX807" s="3"/>
      <c r="FY807" s="3"/>
      <c r="FZ807" s="3"/>
      <c r="GA807" s="3"/>
      <c r="GB807" s="3"/>
      <c r="GC807" s="3"/>
      <c r="GD807" s="3"/>
      <c r="GE807" s="3"/>
      <c r="GF807" s="3"/>
      <c r="GG807" s="3"/>
      <c r="GH807" s="3"/>
      <c r="GI807" s="3"/>
      <c r="GJ807" s="3"/>
      <c r="GK807" s="3"/>
      <c r="GL807" s="3"/>
      <c r="GM807" s="3"/>
      <c r="GN807" s="3"/>
      <c r="GO807" s="3"/>
      <c r="GP807" s="3"/>
      <c r="GQ807" s="3"/>
      <c r="GR807" s="3"/>
      <c r="GS807" s="3"/>
      <c r="GT807" s="3"/>
      <c r="GU807" s="3"/>
      <c r="GV807" s="3"/>
      <c r="GW807" s="3"/>
      <c r="GX807" s="3">
        <v>0</v>
      </c>
    </row>
    <row r="809" spans="1:245" x14ac:dyDescent="0.2">
      <c r="A809" s="4">
        <v>50</v>
      </c>
      <c r="B809" s="4">
        <v>0</v>
      </c>
      <c r="C809" s="4">
        <v>0</v>
      </c>
      <c r="D809" s="4">
        <v>1</v>
      </c>
      <c r="E809" s="4">
        <v>201</v>
      </c>
      <c r="F809" s="4">
        <f>ROUND(Source!O807,O809)</f>
        <v>5050.6400000000003</v>
      </c>
      <c r="G809" s="4" t="s">
        <v>69</v>
      </c>
      <c r="H809" s="4" t="s">
        <v>70</v>
      </c>
      <c r="I809" s="4"/>
      <c r="J809" s="4"/>
      <c r="K809" s="4">
        <v>201</v>
      </c>
      <c r="L809" s="4">
        <v>1</v>
      </c>
      <c r="M809" s="4">
        <v>3</v>
      </c>
      <c r="N809" s="4" t="s">
        <v>3</v>
      </c>
      <c r="O809" s="4">
        <v>2</v>
      </c>
      <c r="P809" s="4"/>
      <c r="Q809" s="4"/>
      <c r="R809" s="4"/>
      <c r="S809" s="4"/>
      <c r="T809" s="4"/>
      <c r="U809" s="4"/>
      <c r="V809" s="4"/>
      <c r="W809" s="4">
        <v>5050.6400000000003</v>
      </c>
      <c r="X809" s="4">
        <v>1</v>
      </c>
      <c r="Y809" s="4">
        <v>5050.6400000000003</v>
      </c>
      <c r="Z809" s="4"/>
      <c r="AA809" s="4"/>
      <c r="AB809" s="4"/>
    </row>
    <row r="810" spans="1:245" x14ac:dyDescent="0.2">
      <c r="A810" s="4">
        <v>50</v>
      </c>
      <c r="B810" s="4">
        <v>0</v>
      </c>
      <c r="C810" s="4">
        <v>0</v>
      </c>
      <c r="D810" s="4">
        <v>1</v>
      </c>
      <c r="E810" s="4">
        <v>202</v>
      </c>
      <c r="F810" s="4">
        <f>ROUND(Source!P807,O810)</f>
        <v>234.18</v>
      </c>
      <c r="G810" s="4" t="s">
        <v>71</v>
      </c>
      <c r="H810" s="4" t="s">
        <v>72</v>
      </c>
      <c r="I810" s="4"/>
      <c r="J810" s="4"/>
      <c r="K810" s="4">
        <v>202</v>
      </c>
      <c r="L810" s="4">
        <v>2</v>
      </c>
      <c r="M810" s="4">
        <v>3</v>
      </c>
      <c r="N810" s="4" t="s">
        <v>3</v>
      </c>
      <c r="O810" s="4">
        <v>2</v>
      </c>
      <c r="P810" s="4"/>
      <c r="Q810" s="4"/>
      <c r="R810" s="4"/>
      <c r="S810" s="4"/>
      <c r="T810" s="4"/>
      <c r="U810" s="4"/>
      <c r="V810" s="4"/>
      <c r="W810" s="4">
        <v>234.18</v>
      </c>
      <c r="X810" s="4">
        <v>1</v>
      </c>
      <c r="Y810" s="4">
        <v>234.18</v>
      </c>
      <c r="Z810" s="4"/>
      <c r="AA810" s="4"/>
      <c r="AB810" s="4"/>
    </row>
    <row r="811" spans="1:245" x14ac:dyDescent="0.2">
      <c r="A811" s="4">
        <v>50</v>
      </c>
      <c r="B811" s="4">
        <v>0</v>
      </c>
      <c r="C811" s="4">
        <v>0</v>
      </c>
      <c r="D811" s="4">
        <v>1</v>
      </c>
      <c r="E811" s="4">
        <v>222</v>
      </c>
      <c r="F811" s="4">
        <f>ROUND(Source!AO807,O811)</f>
        <v>0</v>
      </c>
      <c r="G811" s="4" t="s">
        <v>73</v>
      </c>
      <c r="H811" s="4" t="s">
        <v>74</v>
      </c>
      <c r="I811" s="4"/>
      <c r="J811" s="4"/>
      <c r="K811" s="4">
        <v>222</v>
      </c>
      <c r="L811" s="4">
        <v>3</v>
      </c>
      <c r="M811" s="4">
        <v>3</v>
      </c>
      <c r="N811" s="4" t="s">
        <v>3</v>
      </c>
      <c r="O811" s="4">
        <v>2</v>
      </c>
      <c r="P811" s="4"/>
      <c r="Q811" s="4"/>
      <c r="R811" s="4"/>
      <c r="S811" s="4"/>
      <c r="T811" s="4"/>
      <c r="U811" s="4"/>
      <c r="V811" s="4"/>
      <c r="W811" s="4">
        <v>0</v>
      </c>
      <c r="X811" s="4">
        <v>1</v>
      </c>
      <c r="Y811" s="4">
        <v>0</v>
      </c>
      <c r="Z811" s="4"/>
      <c r="AA811" s="4"/>
      <c r="AB811" s="4"/>
    </row>
    <row r="812" spans="1:245" x14ac:dyDescent="0.2">
      <c r="A812" s="4">
        <v>50</v>
      </c>
      <c r="B812" s="4">
        <v>0</v>
      </c>
      <c r="C812" s="4">
        <v>0</v>
      </c>
      <c r="D812" s="4">
        <v>1</v>
      </c>
      <c r="E812" s="4">
        <v>225</v>
      </c>
      <c r="F812" s="4">
        <f>ROUND(Source!AV807,O812)</f>
        <v>234.18</v>
      </c>
      <c r="G812" s="4" t="s">
        <v>75</v>
      </c>
      <c r="H812" s="4" t="s">
        <v>76</v>
      </c>
      <c r="I812" s="4"/>
      <c r="J812" s="4"/>
      <c r="K812" s="4">
        <v>225</v>
      </c>
      <c r="L812" s="4">
        <v>4</v>
      </c>
      <c r="M812" s="4">
        <v>3</v>
      </c>
      <c r="N812" s="4" t="s">
        <v>3</v>
      </c>
      <c r="O812" s="4">
        <v>2</v>
      </c>
      <c r="P812" s="4"/>
      <c r="Q812" s="4"/>
      <c r="R812" s="4"/>
      <c r="S812" s="4"/>
      <c r="T812" s="4"/>
      <c r="U812" s="4"/>
      <c r="V812" s="4"/>
      <c r="W812" s="4">
        <v>234.18</v>
      </c>
      <c r="X812" s="4">
        <v>1</v>
      </c>
      <c r="Y812" s="4">
        <v>234.18</v>
      </c>
      <c r="Z812" s="4"/>
      <c r="AA812" s="4"/>
      <c r="AB812" s="4"/>
    </row>
    <row r="813" spans="1:245" x14ac:dyDescent="0.2">
      <c r="A813" s="4">
        <v>50</v>
      </c>
      <c r="B813" s="4">
        <v>0</v>
      </c>
      <c r="C813" s="4">
        <v>0</v>
      </c>
      <c r="D813" s="4">
        <v>1</v>
      </c>
      <c r="E813" s="4">
        <v>226</v>
      </c>
      <c r="F813" s="4">
        <f>ROUND(Source!AW807,O813)</f>
        <v>234.18</v>
      </c>
      <c r="G813" s="4" t="s">
        <v>77</v>
      </c>
      <c r="H813" s="4" t="s">
        <v>78</v>
      </c>
      <c r="I813" s="4"/>
      <c r="J813" s="4"/>
      <c r="K813" s="4">
        <v>226</v>
      </c>
      <c r="L813" s="4">
        <v>5</v>
      </c>
      <c r="M813" s="4">
        <v>3</v>
      </c>
      <c r="N813" s="4" t="s">
        <v>3</v>
      </c>
      <c r="O813" s="4">
        <v>2</v>
      </c>
      <c r="P813" s="4"/>
      <c r="Q813" s="4"/>
      <c r="R813" s="4"/>
      <c r="S813" s="4"/>
      <c r="T813" s="4"/>
      <c r="U813" s="4"/>
      <c r="V813" s="4"/>
      <c r="W813" s="4">
        <v>234.18</v>
      </c>
      <c r="X813" s="4">
        <v>1</v>
      </c>
      <c r="Y813" s="4">
        <v>234.18</v>
      </c>
      <c r="Z813" s="4"/>
      <c r="AA813" s="4"/>
      <c r="AB813" s="4"/>
    </row>
    <row r="814" spans="1:245" x14ac:dyDescent="0.2">
      <c r="A814" s="4">
        <v>50</v>
      </c>
      <c r="B814" s="4">
        <v>0</v>
      </c>
      <c r="C814" s="4">
        <v>0</v>
      </c>
      <c r="D814" s="4">
        <v>1</v>
      </c>
      <c r="E814" s="4">
        <v>227</v>
      </c>
      <c r="F814" s="4">
        <f>ROUND(Source!AX807,O814)</f>
        <v>0</v>
      </c>
      <c r="G814" s="4" t="s">
        <v>79</v>
      </c>
      <c r="H814" s="4" t="s">
        <v>80</v>
      </c>
      <c r="I814" s="4"/>
      <c r="J814" s="4"/>
      <c r="K814" s="4">
        <v>227</v>
      </c>
      <c r="L814" s="4">
        <v>6</v>
      </c>
      <c r="M814" s="4">
        <v>3</v>
      </c>
      <c r="N814" s="4" t="s">
        <v>3</v>
      </c>
      <c r="O814" s="4">
        <v>2</v>
      </c>
      <c r="P814" s="4"/>
      <c r="Q814" s="4"/>
      <c r="R814" s="4"/>
      <c r="S814" s="4"/>
      <c r="T814" s="4"/>
      <c r="U814" s="4"/>
      <c r="V814" s="4"/>
      <c r="W814" s="4">
        <v>0</v>
      </c>
      <c r="X814" s="4">
        <v>1</v>
      </c>
      <c r="Y814" s="4">
        <v>0</v>
      </c>
      <c r="Z814" s="4"/>
      <c r="AA814" s="4"/>
      <c r="AB814" s="4"/>
    </row>
    <row r="815" spans="1:245" x14ac:dyDescent="0.2">
      <c r="A815" s="4">
        <v>50</v>
      </c>
      <c r="B815" s="4">
        <v>0</v>
      </c>
      <c r="C815" s="4">
        <v>0</v>
      </c>
      <c r="D815" s="4">
        <v>1</v>
      </c>
      <c r="E815" s="4">
        <v>228</v>
      </c>
      <c r="F815" s="4">
        <f>ROUND(Source!AY807,O815)</f>
        <v>234.18</v>
      </c>
      <c r="G815" s="4" t="s">
        <v>81</v>
      </c>
      <c r="H815" s="4" t="s">
        <v>82</v>
      </c>
      <c r="I815" s="4"/>
      <c r="J815" s="4"/>
      <c r="K815" s="4">
        <v>228</v>
      </c>
      <c r="L815" s="4">
        <v>7</v>
      </c>
      <c r="M815" s="4">
        <v>3</v>
      </c>
      <c r="N815" s="4" t="s">
        <v>3</v>
      </c>
      <c r="O815" s="4">
        <v>2</v>
      </c>
      <c r="P815" s="4"/>
      <c r="Q815" s="4"/>
      <c r="R815" s="4"/>
      <c r="S815" s="4"/>
      <c r="T815" s="4"/>
      <c r="U815" s="4"/>
      <c r="V815" s="4"/>
      <c r="W815" s="4">
        <v>234.18</v>
      </c>
      <c r="X815" s="4">
        <v>1</v>
      </c>
      <c r="Y815" s="4">
        <v>234.18</v>
      </c>
      <c r="Z815" s="4"/>
      <c r="AA815" s="4"/>
      <c r="AB815" s="4"/>
    </row>
    <row r="816" spans="1:245" x14ac:dyDescent="0.2">
      <c r="A816" s="4">
        <v>50</v>
      </c>
      <c r="B816" s="4">
        <v>0</v>
      </c>
      <c r="C816" s="4">
        <v>0</v>
      </c>
      <c r="D816" s="4">
        <v>1</v>
      </c>
      <c r="E816" s="4">
        <v>216</v>
      </c>
      <c r="F816" s="4">
        <f>ROUND(Source!AP807,O816)</f>
        <v>0</v>
      </c>
      <c r="G816" s="4" t="s">
        <v>83</v>
      </c>
      <c r="H816" s="4" t="s">
        <v>84</v>
      </c>
      <c r="I816" s="4"/>
      <c r="J816" s="4"/>
      <c r="K816" s="4">
        <v>216</v>
      </c>
      <c r="L816" s="4">
        <v>8</v>
      </c>
      <c r="M816" s="4">
        <v>3</v>
      </c>
      <c r="N816" s="4" t="s">
        <v>3</v>
      </c>
      <c r="O816" s="4">
        <v>2</v>
      </c>
      <c r="P816" s="4"/>
      <c r="Q816" s="4"/>
      <c r="R816" s="4"/>
      <c r="S816" s="4"/>
      <c r="T816" s="4"/>
      <c r="U816" s="4"/>
      <c r="V816" s="4"/>
      <c r="W816" s="4">
        <v>0</v>
      </c>
      <c r="X816" s="4">
        <v>1</v>
      </c>
      <c r="Y816" s="4">
        <v>0</v>
      </c>
      <c r="Z816" s="4"/>
      <c r="AA816" s="4"/>
      <c r="AB816" s="4"/>
    </row>
    <row r="817" spans="1:28" x14ac:dyDescent="0.2">
      <c r="A817" s="4">
        <v>50</v>
      </c>
      <c r="B817" s="4">
        <v>0</v>
      </c>
      <c r="C817" s="4">
        <v>0</v>
      </c>
      <c r="D817" s="4">
        <v>1</v>
      </c>
      <c r="E817" s="4">
        <v>223</v>
      </c>
      <c r="F817" s="4">
        <f>ROUND(Source!AQ807,O817)</f>
        <v>0</v>
      </c>
      <c r="G817" s="4" t="s">
        <v>85</v>
      </c>
      <c r="H817" s="4" t="s">
        <v>86</v>
      </c>
      <c r="I817" s="4"/>
      <c r="J817" s="4"/>
      <c r="K817" s="4">
        <v>223</v>
      </c>
      <c r="L817" s="4">
        <v>9</v>
      </c>
      <c r="M817" s="4">
        <v>3</v>
      </c>
      <c r="N817" s="4" t="s">
        <v>3</v>
      </c>
      <c r="O817" s="4">
        <v>2</v>
      </c>
      <c r="P817" s="4"/>
      <c r="Q817" s="4"/>
      <c r="R817" s="4"/>
      <c r="S817" s="4"/>
      <c r="T817" s="4"/>
      <c r="U817" s="4"/>
      <c r="V817" s="4"/>
      <c r="W817" s="4">
        <v>0</v>
      </c>
      <c r="X817" s="4">
        <v>1</v>
      </c>
      <c r="Y817" s="4">
        <v>0</v>
      </c>
      <c r="Z817" s="4"/>
      <c r="AA817" s="4"/>
      <c r="AB817" s="4"/>
    </row>
    <row r="818" spans="1:28" x14ac:dyDescent="0.2">
      <c r="A818" s="4">
        <v>50</v>
      </c>
      <c r="B818" s="4">
        <v>0</v>
      </c>
      <c r="C818" s="4">
        <v>0</v>
      </c>
      <c r="D818" s="4">
        <v>1</v>
      </c>
      <c r="E818" s="4">
        <v>229</v>
      </c>
      <c r="F818" s="4">
        <f>ROUND(Source!AZ807,O818)</f>
        <v>0</v>
      </c>
      <c r="G818" s="4" t="s">
        <v>87</v>
      </c>
      <c r="H818" s="4" t="s">
        <v>88</v>
      </c>
      <c r="I818" s="4"/>
      <c r="J818" s="4"/>
      <c r="K818" s="4">
        <v>229</v>
      </c>
      <c r="L818" s="4">
        <v>10</v>
      </c>
      <c r="M818" s="4">
        <v>3</v>
      </c>
      <c r="N818" s="4" t="s">
        <v>3</v>
      </c>
      <c r="O818" s="4">
        <v>2</v>
      </c>
      <c r="P818" s="4"/>
      <c r="Q818" s="4"/>
      <c r="R818" s="4"/>
      <c r="S818" s="4"/>
      <c r="T818" s="4"/>
      <c r="U818" s="4"/>
      <c r="V818" s="4"/>
      <c r="W818" s="4">
        <v>0</v>
      </c>
      <c r="X818" s="4">
        <v>1</v>
      </c>
      <c r="Y818" s="4">
        <v>0</v>
      </c>
      <c r="Z818" s="4"/>
      <c r="AA818" s="4"/>
      <c r="AB818" s="4"/>
    </row>
    <row r="819" spans="1:28" x14ac:dyDescent="0.2">
      <c r="A819" s="4">
        <v>50</v>
      </c>
      <c r="B819" s="4">
        <v>0</v>
      </c>
      <c r="C819" s="4">
        <v>0</v>
      </c>
      <c r="D819" s="4">
        <v>1</v>
      </c>
      <c r="E819" s="4">
        <v>203</v>
      </c>
      <c r="F819" s="4">
        <f>ROUND(Source!Q807,O819)</f>
        <v>0.48</v>
      </c>
      <c r="G819" s="4" t="s">
        <v>89</v>
      </c>
      <c r="H819" s="4" t="s">
        <v>90</v>
      </c>
      <c r="I819" s="4"/>
      <c r="J819" s="4"/>
      <c r="K819" s="4">
        <v>203</v>
      </c>
      <c r="L819" s="4">
        <v>11</v>
      </c>
      <c r="M819" s="4">
        <v>3</v>
      </c>
      <c r="N819" s="4" t="s">
        <v>3</v>
      </c>
      <c r="O819" s="4">
        <v>2</v>
      </c>
      <c r="P819" s="4"/>
      <c r="Q819" s="4"/>
      <c r="R819" s="4"/>
      <c r="S819" s="4"/>
      <c r="T819" s="4"/>
      <c r="U819" s="4"/>
      <c r="V819" s="4"/>
      <c r="W819" s="4">
        <v>0.48</v>
      </c>
      <c r="X819" s="4">
        <v>1</v>
      </c>
      <c r="Y819" s="4">
        <v>0.48</v>
      </c>
      <c r="Z819" s="4"/>
      <c r="AA819" s="4"/>
      <c r="AB819" s="4"/>
    </row>
    <row r="820" spans="1:28" x14ac:dyDescent="0.2">
      <c r="A820" s="4">
        <v>50</v>
      </c>
      <c r="B820" s="4">
        <v>0</v>
      </c>
      <c r="C820" s="4">
        <v>0</v>
      </c>
      <c r="D820" s="4">
        <v>1</v>
      </c>
      <c r="E820" s="4">
        <v>231</v>
      </c>
      <c r="F820" s="4">
        <f>ROUND(Source!BB807,O820)</f>
        <v>0</v>
      </c>
      <c r="G820" s="4" t="s">
        <v>91</v>
      </c>
      <c r="H820" s="4" t="s">
        <v>92</v>
      </c>
      <c r="I820" s="4"/>
      <c r="J820" s="4"/>
      <c r="K820" s="4">
        <v>231</v>
      </c>
      <c r="L820" s="4">
        <v>12</v>
      </c>
      <c r="M820" s="4">
        <v>3</v>
      </c>
      <c r="N820" s="4" t="s">
        <v>3</v>
      </c>
      <c r="O820" s="4">
        <v>2</v>
      </c>
      <c r="P820" s="4"/>
      <c r="Q820" s="4"/>
      <c r="R820" s="4"/>
      <c r="S820" s="4"/>
      <c r="T820" s="4"/>
      <c r="U820" s="4"/>
      <c r="V820" s="4"/>
      <c r="W820" s="4">
        <v>0</v>
      </c>
      <c r="X820" s="4">
        <v>1</v>
      </c>
      <c r="Y820" s="4">
        <v>0</v>
      </c>
      <c r="Z820" s="4"/>
      <c r="AA820" s="4"/>
      <c r="AB820" s="4"/>
    </row>
    <row r="821" spans="1:28" x14ac:dyDescent="0.2">
      <c r="A821" s="4">
        <v>50</v>
      </c>
      <c r="B821" s="4">
        <v>0</v>
      </c>
      <c r="C821" s="4">
        <v>0</v>
      </c>
      <c r="D821" s="4">
        <v>1</v>
      </c>
      <c r="E821" s="4">
        <v>204</v>
      </c>
      <c r="F821" s="4">
        <f>ROUND(Source!R807,O821)</f>
        <v>0</v>
      </c>
      <c r="G821" s="4" t="s">
        <v>93</v>
      </c>
      <c r="H821" s="4" t="s">
        <v>94</v>
      </c>
      <c r="I821" s="4"/>
      <c r="J821" s="4"/>
      <c r="K821" s="4">
        <v>204</v>
      </c>
      <c r="L821" s="4">
        <v>13</v>
      </c>
      <c r="M821" s="4">
        <v>3</v>
      </c>
      <c r="N821" s="4" t="s">
        <v>3</v>
      </c>
      <c r="O821" s="4">
        <v>2</v>
      </c>
      <c r="P821" s="4"/>
      <c r="Q821" s="4"/>
      <c r="R821" s="4"/>
      <c r="S821" s="4"/>
      <c r="T821" s="4"/>
      <c r="U821" s="4"/>
      <c r="V821" s="4"/>
      <c r="W821" s="4">
        <v>0</v>
      </c>
      <c r="X821" s="4">
        <v>1</v>
      </c>
      <c r="Y821" s="4">
        <v>0</v>
      </c>
      <c r="Z821" s="4"/>
      <c r="AA821" s="4"/>
      <c r="AB821" s="4"/>
    </row>
    <row r="822" spans="1:28" x14ac:dyDescent="0.2">
      <c r="A822" s="4">
        <v>50</v>
      </c>
      <c r="B822" s="4">
        <v>0</v>
      </c>
      <c r="C822" s="4">
        <v>0</v>
      </c>
      <c r="D822" s="4">
        <v>1</v>
      </c>
      <c r="E822" s="4">
        <v>205</v>
      </c>
      <c r="F822" s="4">
        <f>ROUND(Source!S807,O822)</f>
        <v>4815.9799999999996</v>
      </c>
      <c r="G822" s="4" t="s">
        <v>95</v>
      </c>
      <c r="H822" s="4" t="s">
        <v>96</v>
      </c>
      <c r="I822" s="4"/>
      <c r="J822" s="4"/>
      <c r="K822" s="4">
        <v>205</v>
      </c>
      <c r="L822" s="4">
        <v>14</v>
      </c>
      <c r="M822" s="4">
        <v>3</v>
      </c>
      <c r="N822" s="4" t="s">
        <v>3</v>
      </c>
      <c r="O822" s="4">
        <v>2</v>
      </c>
      <c r="P822" s="4"/>
      <c r="Q822" s="4"/>
      <c r="R822" s="4"/>
      <c r="S822" s="4"/>
      <c r="T822" s="4"/>
      <c r="U822" s="4"/>
      <c r="V822" s="4"/>
      <c r="W822" s="4">
        <v>4815.9799999999996</v>
      </c>
      <c r="X822" s="4">
        <v>1</v>
      </c>
      <c r="Y822" s="4">
        <v>4815.9799999999996</v>
      </c>
      <c r="Z822" s="4"/>
      <c r="AA822" s="4"/>
      <c r="AB822" s="4"/>
    </row>
    <row r="823" spans="1:28" x14ac:dyDescent="0.2">
      <c r="A823" s="4">
        <v>50</v>
      </c>
      <c r="B823" s="4">
        <v>0</v>
      </c>
      <c r="C823" s="4">
        <v>0</v>
      </c>
      <c r="D823" s="4">
        <v>1</v>
      </c>
      <c r="E823" s="4">
        <v>232</v>
      </c>
      <c r="F823" s="4">
        <f>ROUND(Source!BC807,O823)</f>
        <v>0</v>
      </c>
      <c r="G823" s="4" t="s">
        <v>97</v>
      </c>
      <c r="H823" s="4" t="s">
        <v>98</v>
      </c>
      <c r="I823" s="4"/>
      <c r="J823" s="4"/>
      <c r="K823" s="4">
        <v>232</v>
      </c>
      <c r="L823" s="4">
        <v>15</v>
      </c>
      <c r="M823" s="4">
        <v>3</v>
      </c>
      <c r="N823" s="4" t="s">
        <v>3</v>
      </c>
      <c r="O823" s="4">
        <v>2</v>
      </c>
      <c r="P823" s="4"/>
      <c r="Q823" s="4"/>
      <c r="R823" s="4"/>
      <c r="S823" s="4"/>
      <c r="T823" s="4"/>
      <c r="U823" s="4"/>
      <c r="V823" s="4"/>
      <c r="W823" s="4">
        <v>0</v>
      </c>
      <c r="X823" s="4">
        <v>1</v>
      </c>
      <c r="Y823" s="4">
        <v>0</v>
      </c>
      <c r="Z823" s="4"/>
      <c r="AA823" s="4"/>
      <c r="AB823" s="4"/>
    </row>
    <row r="824" spans="1:28" x14ac:dyDescent="0.2">
      <c r="A824" s="4">
        <v>50</v>
      </c>
      <c r="B824" s="4">
        <v>0</v>
      </c>
      <c r="C824" s="4">
        <v>0</v>
      </c>
      <c r="D824" s="4">
        <v>1</v>
      </c>
      <c r="E824" s="4">
        <v>214</v>
      </c>
      <c r="F824" s="4">
        <f>ROUND(Source!AS807,O824)</f>
        <v>0</v>
      </c>
      <c r="G824" s="4" t="s">
        <v>99</v>
      </c>
      <c r="H824" s="4" t="s">
        <v>100</v>
      </c>
      <c r="I824" s="4"/>
      <c r="J824" s="4"/>
      <c r="K824" s="4">
        <v>214</v>
      </c>
      <c r="L824" s="4">
        <v>16</v>
      </c>
      <c r="M824" s="4">
        <v>3</v>
      </c>
      <c r="N824" s="4" t="s">
        <v>3</v>
      </c>
      <c r="O824" s="4">
        <v>2</v>
      </c>
      <c r="P824" s="4"/>
      <c r="Q824" s="4"/>
      <c r="R824" s="4"/>
      <c r="S824" s="4"/>
      <c r="T824" s="4"/>
      <c r="U824" s="4"/>
      <c r="V824" s="4"/>
      <c r="W824" s="4">
        <v>0</v>
      </c>
      <c r="X824" s="4">
        <v>1</v>
      </c>
      <c r="Y824" s="4">
        <v>0</v>
      </c>
      <c r="Z824" s="4"/>
      <c r="AA824" s="4"/>
      <c r="AB824" s="4"/>
    </row>
    <row r="825" spans="1:28" x14ac:dyDescent="0.2">
      <c r="A825" s="4">
        <v>50</v>
      </c>
      <c r="B825" s="4">
        <v>0</v>
      </c>
      <c r="C825" s="4">
        <v>0</v>
      </c>
      <c r="D825" s="4">
        <v>1</v>
      </c>
      <c r="E825" s="4">
        <v>215</v>
      </c>
      <c r="F825" s="4">
        <f>ROUND(Source!AT807,O825)</f>
        <v>0</v>
      </c>
      <c r="G825" s="4" t="s">
        <v>101</v>
      </c>
      <c r="H825" s="4" t="s">
        <v>102</v>
      </c>
      <c r="I825" s="4"/>
      <c r="J825" s="4"/>
      <c r="K825" s="4">
        <v>215</v>
      </c>
      <c r="L825" s="4">
        <v>17</v>
      </c>
      <c r="M825" s="4">
        <v>3</v>
      </c>
      <c r="N825" s="4" t="s">
        <v>3</v>
      </c>
      <c r="O825" s="4">
        <v>2</v>
      </c>
      <c r="P825" s="4"/>
      <c r="Q825" s="4"/>
      <c r="R825" s="4"/>
      <c r="S825" s="4"/>
      <c r="T825" s="4"/>
      <c r="U825" s="4"/>
      <c r="V825" s="4"/>
      <c r="W825" s="4">
        <v>0</v>
      </c>
      <c r="X825" s="4">
        <v>1</v>
      </c>
      <c r="Y825" s="4">
        <v>0</v>
      </c>
      <c r="Z825" s="4"/>
      <c r="AA825" s="4"/>
      <c r="AB825" s="4"/>
    </row>
    <row r="826" spans="1:28" x14ac:dyDescent="0.2">
      <c r="A826" s="4">
        <v>50</v>
      </c>
      <c r="B826" s="4">
        <v>0</v>
      </c>
      <c r="C826" s="4">
        <v>0</v>
      </c>
      <c r="D826" s="4">
        <v>1</v>
      </c>
      <c r="E826" s="4">
        <v>217</v>
      </c>
      <c r="F826" s="4">
        <f>ROUND(Source!AU807,O826)</f>
        <v>8903.41</v>
      </c>
      <c r="G826" s="4" t="s">
        <v>103</v>
      </c>
      <c r="H826" s="4" t="s">
        <v>104</v>
      </c>
      <c r="I826" s="4"/>
      <c r="J826" s="4"/>
      <c r="K826" s="4">
        <v>217</v>
      </c>
      <c r="L826" s="4">
        <v>18</v>
      </c>
      <c r="M826" s="4">
        <v>3</v>
      </c>
      <c r="N826" s="4" t="s">
        <v>3</v>
      </c>
      <c r="O826" s="4">
        <v>2</v>
      </c>
      <c r="P826" s="4"/>
      <c r="Q826" s="4"/>
      <c r="R826" s="4"/>
      <c r="S826" s="4"/>
      <c r="T826" s="4"/>
      <c r="U826" s="4"/>
      <c r="V826" s="4"/>
      <c r="W826" s="4">
        <v>8903.41</v>
      </c>
      <c r="X826" s="4">
        <v>1</v>
      </c>
      <c r="Y826" s="4">
        <v>8903.41</v>
      </c>
      <c r="Z826" s="4"/>
      <c r="AA826" s="4"/>
      <c r="AB826" s="4"/>
    </row>
    <row r="827" spans="1:28" x14ac:dyDescent="0.2">
      <c r="A827" s="4">
        <v>50</v>
      </c>
      <c r="B827" s="4">
        <v>0</v>
      </c>
      <c r="C827" s="4">
        <v>0</v>
      </c>
      <c r="D827" s="4">
        <v>1</v>
      </c>
      <c r="E827" s="4">
        <v>230</v>
      </c>
      <c r="F827" s="4">
        <f>ROUND(Source!BA807,O827)</f>
        <v>0</v>
      </c>
      <c r="G827" s="4" t="s">
        <v>105</v>
      </c>
      <c r="H827" s="4" t="s">
        <v>106</v>
      </c>
      <c r="I827" s="4"/>
      <c r="J827" s="4"/>
      <c r="K827" s="4">
        <v>230</v>
      </c>
      <c r="L827" s="4">
        <v>19</v>
      </c>
      <c r="M827" s="4">
        <v>3</v>
      </c>
      <c r="N827" s="4" t="s">
        <v>3</v>
      </c>
      <c r="O827" s="4">
        <v>2</v>
      </c>
      <c r="P827" s="4"/>
      <c r="Q827" s="4"/>
      <c r="R827" s="4"/>
      <c r="S827" s="4"/>
      <c r="T827" s="4"/>
      <c r="U827" s="4"/>
      <c r="V827" s="4"/>
      <c r="W827" s="4">
        <v>0</v>
      </c>
      <c r="X827" s="4">
        <v>1</v>
      </c>
      <c r="Y827" s="4">
        <v>0</v>
      </c>
      <c r="Z827" s="4"/>
      <c r="AA827" s="4"/>
      <c r="AB827" s="4"/>
    </row>
    <row r="828" spans="1:28" x14ac:dyDescent="0.2">
      <c r="A828" s="4">
        <v>50</v>
      </c>
      <c r="B828" s="4">
        <v>0</v>
      </c>
      <c r="C828" s="4">
        <v>0</v>
      </c>
      <c r="D828" s="4">
        <v>1</v>
      </c>
      <c r="E828" s="4">
        <v>206</v>
      </c>
      <c r="F828" s="4">
        <f>ROUND(Source!T807,O828)</f>
        <v>0</v>
      </c>
      <c r="G828" s="4" t="s">
        <v>107</v>
      </c>
      <c r="H828" s="4" t="s">
        <v>108</v>
      </c>
      <c r="I828" s="4"/>
      <c r="J828" s="4"/>
      <c r="K828" s="4">
        <v>206</v>
      </c>
      <c r="L828" s="4">
        <v>20</v>
      </c>
      <c r="M828" s="4">
        <v>3</v>
      </c>
      <c r="N828" s="4" t="s">
        <v>3</v>
      </c>
      <c r="O828" s="4">
        <v>2</v>
      </c>
      <c r="P828" s="4"/>
      <c r="Q828" s="4"/>
      <c r="R828" s="4"/>
      <c r="S828" s="4"/>
      <c r="T828" s="4"/>
      <c r="U828" s="4"/>
      <c r="V828" s="4"/>
      <c r="W828" s="4">
        <v>0</v>
      </c>
      <c r="X828" s="4">
        <v>1</v>
      </c>
      <c r="Y828" s="4">
        <v>0</v>
      </c>
      <c r="Z828" s="4"/>
      <c r="AA828" s="4"/>
      <c r="AB828" s="4"/>
    </row>
    <row r="829" spans="1:28" x14ac:dyDescent="0.2">
      <c r="A829" s="4">
        <v>50</v>
      </c>
      <c r="B829" s="4">
        <v>0</v>
      </c>
      <c r="C829" s="4">
        <v>0</v>
      </c>
      <c r="D829" s="4">
        <v>1</v>
      </c>
      <c r="E829" s="4">
        <v>207</v>
      </c>
      <c r="F829" s="4">
        <f>Source!U807</f>
        <v>8.5671400000000002</v>
      </c>
      <c r="G829" s="4" t="s">
        <v>109</v>
      </c>
      <c r="H829" s="4" t="s">
        <v>110</v>
      </c>
      <c r="I829" s="4"/>
      <c r="J829" s="4"/>
      <c r="K829" s="4">
        <v>207</v>
      </c>
      <c r="L829" s="4">
        <v>21</v>
      </c>
      <c r="M829" s="4">
        <v>3</v>
      </c>
      <c r="N829" s="4" t="s">
        <v>3</v>
      </c>
      <c r="O829" s="4">
        <v>-1</v>
      </c>
      <c r="P829" s="4"/>
      <c r="Q829" s="4"/>
      <c r="R829" s="4"/>
      <c r="S829" s="4"/>
      <c r="T829" s="4"/>
      <c r="U829" s="4"/>
      <c r="V829" s="4"/>
      <c r="W829" s="4">
        <v>8.5671400000000002</v>
      </c>
      <c r="X829" s="4">
        <v>1</v>
      </c>
      <c r="Y829" s="4">
        <v>8.5671400000000002</v>
      </c>
      <c r="Z829" s="4"/>
      <c r="AA829" s="4"/>
      <c r="AB829" s="4"/>
    </row>
    <row r="830" spans="1:28" x14ac:dyDescent="0.2">
      <c r="A830" s="4">
        <v>50</v>
      </c>
      <c r="B830" s="4">
        <v>0</v>
      </c>
      <c r="C830" s="4">
        <v>0</v>
      </c>
      <c r="D830" s="4">
        <v>1</v>
      </c>
      <c r="E830" s="4">
        <v>208</v>
      </c>
      <c r="F830" s="4">
        <f>Source!V807</f>
        <v>0</v>
      </c>
      <c r="G830" s="4" t="s">
        <v>111</v>
      </c>
      <c r="H830" s="4" t="s">
        <v>112</v>
      </c>
      <c r="I830" s="4"/>
      <c r="J830" s="4"/>
      <c r="K830" s="4">
        <v>208</v>
      </c>
      <c r="L830" s="4">
        <v>22</v>
      </c>
      <c r="M830" s="4">
        <v>3</v>
      </c>
      <c r="N830" s="4" t="s">
        <v>3</v>
      </c>
      <c r="O830" s="4">
        <v>-1</v>
      </c>
      <c r="P830" s="4"/>
      <c r="Q830" s="4"/>
      <c r="R830" s="4"/>
      <c r="S830" s="4"/>
      <c r="T830" s="4"/>
      <c r="U830" s="4"/>
      <c r="V830" s="4"/>
      <c r="W830" s="4">
        <v>0</v>
      </c>
      <c r="X830" s="4">
        <v>1</v>
      </c>
      <c r="Y830" s="4">
        <v>0</v>
      </c>
      <c r="Z830" s="4"/>
      <c r="AA830" s="4"/>
      <c r="AB830" s="4"/>
    </row>
    <row r="831" spans="1:28" x14ac:dyDescent="0.2">
      <c r="A831" s="4">
        <v>50</v>
      </c>
      <c r="B831" s="4">
        <v>0</v>
      </c>
      <c r="C831" s="4">
        <v>0</v>
      </c>
      <c r="D831" s="4">
        <v>1</v>
      </c>
      <c r="E831" s="4">
        <v>209</v>
      </c>
      <c r="F831" s="4">
        <f>ROUND(Source!W807,O831)</f>
        <v>0</v>
      </c>
      <c r="G831" s="4" t="s">
        <v>113</v>
      </c>
      <c r="H831" s="4" t="s">
        <v>114</v>
      </c>
      <c r="I831" s="4"/>
      <c r="J831" s="4"/>
      <c r="K831" s="4">
        <v>209</v>
      </c>
      <c r="L831" s="4">
        <v>23</v>
      </c>
      <c r="M831" s="4">
        <v>3</v>
      </c>
      <c r="N831" s="4" t="s">
        <v>3</v>
      </c>
      <c r="O831" s="4">
        <v>2</v>
      </c>
      <c r="P831" s="4"/>
      <c r="Q831" s="4"/>
      <c r="R831" s="4"/>
      <c r="S831" s="4"/>
      <c r="T831" s="4"/>
      <c r="U831" s="4"/>
      <c r="V831" s="4"/>
      <c r="W831" s="4">
        <v>0</v>
      </c>
      <c r="X831" s="4">
        <v>1</v>
      </c>
      <c r="Y831" s="4">
        <v>0</v>
      </c>
      <c r="Z831" s="4"/>
      <c r="AA831" s="4"/>
      <c r="AB831" s="4"/>
    </row>
    <row r="832" spans="1:28" x14ac:dyDescent="0.2">
      <c r="A832" s="4">
        <v>50</v>
      </c>
      <c r="B832" s="4">
        <v>0</v>
      </c>
      <c r="C832" s="4">
        <v>0</v>
      </c>
      <c r="D832" s="4">
        <v>1</v>
      </c>
      <c r="E832" s="4">
        <v>233</v>
      </c>
      <c r="F832" s="4">
        <f>ROUND(Source!BD807,O832)</f>
        <v>0</v>
      </c>
      <c r="G832" s="4" t="s">
        <v>115</v>
      </c>
      <c r="H832" s="4" t="s">
        <v>116</v>
      </c>
      <c r="I832" s="4"/>
      <c r="J832" s="4"/>
      <c r="K832" s="4">
        <v>233</v>
      </c>
      <c r="L832" s="4">
        <v>24</v>
      </c>
      <c r="M832" s="4">
        <v>3</v>
      </c>
      <c r="N832" s="4" t="s">
        <v>3</v>
      </c>
      <c r="O832" s="4">
        <v>2</v>
      </c>
      <c r="P832" s="4"/>
      <c r="Q832" s="4"/>
      <c r="R832" s="4"/>
      <c r="S832" s="4"/>
      <c r="T832" s="4"/>
      <c r="U832" s="4"/>
      <c r="V832" s="4"/>
      <c r="W832" s="4">
        <v>0</v>
      </c>
      <c r="X832" s="4">
        <v>1</v>
      </c>
      <c r="Y832" s="4">
        <v>0</v>
      </c>
      <c r="Z832" s="4"/>
      <c r="AA832" s="4"/>
      <c r="AB832" s="4"/>
    </row>
    <row r="833" spans="1:245" x14ac:dyDescent="0.2">
      <c r="A833" s="4">
        <v>50</v>
      </c>
      <c r="B833" s="4">
        <v>0</v>
      </c>
      <c r="C833" s="4">
        <v>0</v>
      </c>
      <c r="D833" s="4">
        <v>1</v>
      </c>
      <c r="E833" s="4">
        <v>210</v>
      </c>
      <c r="F833" s="4">
        <f>ROUND(Source!X807,O833)</f>
        <v>3371.18</v>
      </c>
      <c r="G833" s="4" t="s">
        <v>117</v>
      </c>
      <c r="H833" s="4" t="s">
        <v>118</v>
      </c>
      <c r="I833" s="4"/>
      <c r="J833" s="4"/>
      <c r="K833" s="4">
        <v>210</v>
      </c>
      <c r="L833" s="4">
        <v>25</v>
      </c>
      <c r="M833" s="4">
        <v>3</v>
      </c>
      <c r="N833" s="4" t="s">
        <v>3</v>
      </c>
      <c r="O833" s="4">
        <v>2</v>
      </c>
      <c r="P833" s="4"/>
      <c r="Q833" s="4"/>
      <c r="R833" s="4"/>
      <c r="S833" s="4"/>
      <c r="T833" s="4"/>
      <c r="U833" s="4"/>
      <c r="V833" s="4"/>
      <c r="W833" s="4">
        <v>3371.18</v>
      </c>
      <c r="X833" s="4">
        <v>1</v>
      </c>
      <c r="Y833" s="4">
        <v>3371.18</v>
      </c>
      <c r="Z833" s="4"/>
      <c r="AA833" s="4"/>
      <c r="AB833" s="4"/>
    </row>
    <row r="834" spans="1:245" x14ac:dyDescent="0.2">
      <c r="A834" s="4">
        <v>50</v>
      </c>
      <c r="B834" s="4">
        <v>0</v>
      </c>
      <c r="C834" s="4">
        <v>0</v>
      </c>
      <c r="D834" s="4">
        <v>1</v>
      </c>
      <c r="E834" s="4">
        <v>211</v>
      </c>
      <c r="F834" s="4">
        <f>ROUND(Source!Y807,O834)</f>
        <v>481.59</v>
      </c>
      <c r="G834" s="4" t="s">
        <v>119</v>
      </c>
      <c r="H834" s="4" t="s">
        <v>120</v>
      </c>
      <c r="I834" s="4"/>
      <c r="J834" s="4"/>
      <c r="K834" s="4">
        <v>211</v>
      </c>
      <c r="L834" s="4">
        <v>26</v>
      </c>
      <c r="M834" s="4">
        <v>3</v>
      </c>
      <c r="N834" s="4" t="s">
        <v>3</v>
      </c>
      <c r="O834" s="4">
        <v>2</v>
      </c>
      <c r="P834" s="4"/>
      <c r="Q834" s="4"/>
      <c r="R834" s="4"/>
      <c r="S834" s="4"/>
      <c r="T834" s="4"/>
      <c r="U834" s="4"/>
      <c r="V834" s="4"/>
      <c r="W834" s="4">
        <v>481.59</v>
      </c>
      <c r="X834" s="4">
        <v>1</v>
      </c>
      <c r="Y834" s="4">
        <v>481.59</v>
      </c>
      <c r="Z834" s="4"/>
      <c r="AA834" s="4"/>
      <c r="AB834" s="4"/>
    </row>
    <row r="835" spans="1:245" x14ac:dyDescent="0.2">
      <c r="A835" s="4">
        <v>50</v>
      </c>
      <c r="B835" s="4">
        <v>0</v>
      </c>
      <c r="C835" s="4">
        <v>0</v>
      </c>
      <c r="D835" s="4">
        <v>1</v>
      </c>
      <c r="E835" s="4">
        <v>224</v>
      </c>
      <c r="F835" s="4">
        <f>ROUND(Source!AR807,O835)</f>
        <v>8903.41</v>
      </c>
      <c r="G835" s="4" t="s">
        <v>121</v>
      </c>
      <c r="H835" s="4" t="s">
        <v>122</v>
      </c>
      <c r="I835" s="4"/>
      <c r="J835" s="4"/>
      <c r="K835" s="4">
        <v>224</v>
      </c>
      <c r="L835" s="4">
        <v>27</v>
      </c>
      <c r="M835" s="4">
        <v>3</v>
      </c>
      <c r="N835" s="4" t="s">
        <v>3</v>
      </c>
      <c r="O835" s="4">
        <v>2</v>
      </c>
      <c r="P835" s="4"/>
      <c r="Q835" s="4"/>
      <c r="R835" s="4"/>
      <c r="S835" s="4"/>
      <c r="T835" s="4"/>
      <c r="U835" s="4"/>
      <c r="V835" s="4"/>
      <c r="W835" s="4">
        <v>8903.41</v>
      </c>
      <c r="X835" s="4">
        <v>1</v>
      </c>
      <c r="Y835" s="4">
        <v>8903.41</v>
      </c>
      <c r="Z835" s="4"/>
      <c r="AA835" s="4"/>
      <c r="AB835" s="4"/>
    </row>
    <row r="837" spans="1:245" x14ac:dyDescent="0.2">
      <c r="A837" s="1">
        <v>4</v>
      </c>
      <c r="B837" s="1">
        <v>1</v>
      </c>
      <c r="C837" s="1"/>
      <c r="D837" s="1">
        <f>ROW(A888)</f>
        <v>888</v>
      </c>
      <c r="E837" s="1"/>
      <c r="F837" s="1" t="s">
        <v>11</v>
      </c>
      <c r="G837" s="1" t="s">
        <v>478</v>
      </c>
      <c r="H837" s="1" t="s">
        <v>3</v>
      </c>
      <c r="I837" s="1">
        <v>0</v>
      </c>
      <c r="J837" s="1"/>
      <c r="K837" s="1">
        <v>-1</v>
      </c>
      <c r="L837" s="1"/>
      <c r="M837" s="1" t="s">
        <v>3</v>
      </c>
      <c r="N837" s="1"/>
      <c r="O837" s="1"/>
      <c r="P837" s="1"/>
      <c r="Q837" s="1"/>
      <c r="R837" s="1"/>
      <c r="S837" s="1">
        <v>0</v>
      </c>
      <c r="T837" s="1"/>
      <c r="U837" s="1" t="s">
        <v>3</v>
      </c>
      <c r="V837" s="1">
        <v>0</v>
      </c>
      <c r="W837" s="1"/>
      <c r="X837" s="1"/>
      <c r="Y837" s="1"/>
      <c r="Z837" s="1"/>
      <c r="AA837" s="1"/>
      <c r="AB837" s="1" t="s">
        <v>3</v>
      </c>
      <c r="AC837" s="1" t="s">
        <v>3</v>
      </c>
      <c r="AD837" s="1" t="s">
        <v>3</v>
      </c>
      <c r="AE837" s="1" t="s">
        <v>3</v>
      </c>
      <c r="AF837" s="1" t="s">
        <v>3</v>
      </c>
      <c r="AG837" s="1" t="s">
        <v>3</v>
      </c>
      <c r="AH837" s="1"/>
      <c r="AI837" s="1"/>
      <c r="AJ837" s="1"/>
      <c r="AK837" s="1"/>
      <c r="AL837" s="1"/>
      <c r="AM837" s="1"/>
      <c r="AN837" s="1"/>
      <c r="AO837" s="1"/>
      <c r="AP837" s="1" t="s">
        <v>3</v>
      </c>
      <c r="AQ837" s="1" t="s">
        <v>3</v>
      </c>
      <c r="AR837" s="1" t="s">
        <v>3</v>
      </c>
      <c r="AS837" s="1"/>
      <c r="AT837" s="1"/>
      <c r="AU837" s="1"/>
      <c r="AV837" s="1"/>
      <c r="AW837" s="1"/>
      <c r="AX837" s="1"/>
      <c r="AY837" s="1"/>
      <c r="AZ837" s="1" t="s">
        <v>3</v>
      </c>
      <c r="BA837" s="1"/>
      <c r="BB837" s="1" t="s">
        <v>3</v>
      </c>
      <c r="BC837" s="1" t="s">
        <v>3</v>
      </c>
      <c r="BD837" s="1" t="s">
        <v>3</v>
      </c>
      <c r="BE837" s="1" t="s">
        <v>3</v>
      </c>
      <c r="BF837" s="1" t="s">
        <v>3</v>
      </c>
      <c r="BG837" s="1" t="s">
        <v>3</v>
      </c>
      <c r="BH837" s="1" t="s">
        <v>3</v>
      </c>
      <c r="BI837" s="1" t="s">
        <v>3</v>
      </c>
      <c r="BJ837" s="1" t="s">
        <v>3</v>
      </c>
      <c r="BK837" s="1" t="s">
        <v>3</v>
      </c>
      <c r="BL837" s="1" t="s">
        <v>3</v>
      </c>
      <c r="BM837" s="1" t="s">
        <v>3</v>
      </c>
      <c r="BN837" s="1" t="s">
        <v>3</v>
      </c>
      <c r="BO837" s="1" t="s">
        <v>3</v>
      </c>
      <c r="BP837" s="1" t="s">
        <v>3</v>
      </c>
      <c r="BQ837" s="1"/>
      <c r="BR837" s="1"/>
      <c r="BS837" s="1"/>
      <c r="BT837" s="1"/>
      <c r="BU837" s="1"/>
      <c r="BV837" s="1"/>
      <c r="BW837" s="1"/>
      <c r="BX837" s="1">
        <v>0</v>
      </c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>
        <v>0</v>
      </c>
    </row>
    <row r="839" spans="1:245" x14ac:dyDescent="0.2">
      <c r="A839" s="2">
        <v>52</v>
      </c>
      <c r="B839" s="2">
        <f t="shared" ref="B839:G839" si="527">B888</f>
        <v>1</v>
      </c>
      <c r="C839" s="2">
        <f t="shared" si="527"/>
        <v>4</v>
      </c>
      <c r="D839" s="2">
        <f t="shared" si="527"/>
        <v>837</v>
      </c>
      <c r="E839" s="2">
        <f t="shared" si="527"/>
        <v>0</v>
      </c>
      <c r="F839" s="2" t="str">
        <f t="shared" si="527"/>
        <v>Новый раздел</v>
      </c>
      <c r="G839" s="2" t="str">
        <f t="shared" si="527"/>
        <v>8. Противопожарные системы</v>
      </c>
      <c r="H839" s="2"/>
      <c r="I839" s="2"/>
      <c r="J839" s="2"/>
      <c r="K839" s="2"/>
      <c r="L839" s="2"/>
      <c r="M839" s="2"/>
      <c r="N839" s="2"/>
      <c r="O839" s="2">
        <f t="shared" ref="O839:AT839" si="528">O888</f>
        <v>20796.22</v>
      </c>
      <c r="P839" s="2">
        <f t="shared" si="528"/>
        <v>901.22</v>
      </c>
      <c r="Q839" s="2">
        <f t="shared" si="528"/>
        <v>109.45</v>
      </c>
      <c r="R839" s="2">
        <f t="shared" si="528"/>
        <v>69.38</v>
      </c>
      <c r="S839" s="2">
        <f t="shared" si="528"/>
        <v>19785.55</v>
      </c>
      <c r="T839" s="2">
        <f t="shared" si="528"/>
        <v>0</v>
      </c>
      <c r="U839" s="2">
        <f t="shared" si="528"/>
        <v>29.041499999999999</v>
      </c>
      <c r="V839" s="2">
        <f t="shared" si="528"/>
        <v>0</v>
      </c>
      <c r="W839" s="2">
        <f t="shared" si="528"/>
        <v>0</v>
      </c>
      <c r="X839" s="2">
        <f t="shared" si="528"/>
        <v>13849.89</v>
      </c>
      <c r="Y839" s="2">
        <f t="shared" si="528"/>
        <v>1978.57</v>
      </c>
      <c r="Z839" s="2">
        <f t="shared" si="528"/>
        <v>0</v>
      </c>
      <c r="AA839" s="2">
        <f t="shared" si="528"/>
        <v>0</v>
      </c>
      <c r="AB839" s="2">
        <f t="shared" si="528"/>
        <v>0</v>
      </c>
      <c r="AC839" s="2">
        <f t="shared" si="528"/>
        <v>0</v>
      </c>
      <c r="AD839" s="2">
        <f t="shared" si="528"/>
        <v>0</v>
      </c>
      <c r="AE839" s="2">
        <f t="shared" si="528"/>
        <v>0</v>
      </c>
      <c r="AF839" s="2">
        <f t="shared" si="528"/>
        <v>0</v>
      </c>
      <c r="AG839" s="2">
        <f t="shared" si="528"/>
        <v>0</v>
      </c>
      <c r="AH839" s="2">
        <f t="shared" si="528"/>
        <v>0</v>
      </c>
      <c r="AI839" s="2">
        <f t="shared" si="528"/>
        <v>0</v>
      </c>
      <c r="AJ839" s="2">
        <f t="shared" si="528"/>
        <v>0</v>
      </c>
      <c r="AK839" s="2">
        <f t="shared" si="528"/>
        <v>0</v>
      </c>
      <c r="AL839" s="2">
        <f t="shared" si="528"/>
        <v>0</v>
      </c>
      <c r="AM839" s="2">
        <f t="shared" si="528"/>
        <v>0</v>
      </c>
      <c r="AN839" s="2">
        <f t="shared" si="528"/>
        <v>0</v>
      </c>
      <c r="AO839" s="2">
        <f t="shared" si="528"/>
        <v>0</v>
      </c>
      <c r="AP839" s="2">
        <f t="shared" si="528"/>
        <v>0</v>
      </c>
      <c r="AQ839" s="2">
        <f t="shared" si="528"/>
        <v>0</v>
      </c>
      <c r="AR839" s="2">
        <f t="shared" si="528"/>
        <v>36699.61</v>
      </c>
      <c r="AS839" s="2">
        <f t="shared" si="528"/>
        <v>0</v>
      </c>
      <c r="AT839" s="2">
        <f t="shared" si="528"/>
        <v>0</v>
      </c>
      <c r="AU839" s="2">
        <f t="shared" ref="AU839:BZ839" si="529">AU888</f>
        <v>36699.61</v>
      </c>
      <c r="AV839" s="2">
        <f t="shared" si="529"/>
        <v>901.22</v>
      </c>
      <c r="AW839" s="2">
        <f t="shared" si="529"/>
        <v>901.22</v>
      </c>
      <c r="AX839" s="2">
        <f t="shared" si="529"/>
        <v>0</v>
      </c>
      <c r="AY839" s="2">
        <f t="shared" si="529"/>
        <v>901.22</v>
      </c>
      <c r="AZ839" s="2">
        <f t="shared" si="529"/>
        <v>0</v>
      </c>
      <c r="BA839" s="2">
        <f t="shared" si="529"/>
        <v>0</v>
      </c>
      <c r="BB839" s="2">
        <f t="shared" si="529"/>
        <v>0</v>
      </c>
      <c r="BC839" s="2">
        <f t="shared" si="529"/>
        <v>0</v>
      </c>
      <c r="BD839" s="2">
        <f t="shared" si="529"/>
        <v>0</v>
      </c>
      <c r="BE839" s="2">
        <f t="shared" si="529"/>
        <v>0</v>
      </c>
      <c r="BF839" s="2">
        <f t="shared" si="529"/>
        <v>0</v>
      </c>
      <c r="BG839" s="2">
        <f t="shared" si="529"/>
        <v>0</v>
      </c>
      <c r="BH839" s="2">
        <f t="shared" si="529"/>
        <v>0</v>
      </c>
      <c r="BI839" s="2">
        <f t="shared" si="529"/>
        <v>0</v>
      </c>
      <c r="BJ839" s="2">
        <f t="shared" si="529"/>
        <v>0</v>
      </c>
      <c r="BK839" s="2">
        <f t="shared" si="529"/>
        <v>0</v>
      </c>
      <c r="BL839" s="2">
        <f t="shared" si="529"/>
        <v>0</v>
      </c>
      <c r="BM839" s="2">
        <f t="shared" si="529"/>
        <v>0</v>
      </c>
      <c r="BN839" s="2">
        <f t="shared" si="529"/>
        <v>0</v>
      </c>
      <c r="BO839" s="2">
        <f t="shared" si="529"/>
        <v>0</v>
      </c>
      <c r="BP839" s="2">
        <f t="shared" si="529"/>
        <v>0</v>
      </c>
      <c r="BQ839" s="2">
        <f t="shared" si="529"/>
        <v>0</v>
      </c>
      <c r="BR839" s="2">
        <f t="shared" si="529"/>
        <v>0</v>
      </c>
      <c r="BS839" s="2">
        <f t="shared" si="529"/>
        <v>0</v>
      </c>
      <c r="BT839" s="2">
        <f t="shared" si="529"/>
        <v>0</v>
      </c>
      <c r="BU839" s="2">
        <f t="shared" si="529"/>
        <v>0</v>
      </c>
      <c r="BV839" s="2">
        <f t="shared" si="529"/>
        <v>0</v>
      </c>
      <c r="BW839" s="2">
        <f t="shared" si="529"/>
        <v>0</v>
      </c>
      <c r="BX839" s="2">
        <f t="shared" si="529"/>
        <v>0</v>
      </c>
      <c r="BY839" s="2">
        <f t="shared" si="529"/>
        <v>0</v>
      </c>
      <c r="BZ839" s="2">
        <f t="shared" si="529"/>
        <v>0</v>
      </c>
      <c r="CA839" s="2">
        <f t="shared" ref="CA839:DF839" si="530">CA888</f>
        <v>0</v>
      </c>
      <c r="CB839" s="2">
        <f t="shared" si="530"/>
        <v>0</v>
      </c>
      <c r="CC839" s="2">
        <f t="shared" si="530"/>
        <v>0</v>
      </c>
      <c r="CD839" s="2">
        <f t="shared" si="530"/>
        <v>0</v>
      </c>
      <c r="CE839" s="2">
        <f t="shared" si="530"/>
        <v>0</v>
      </c>
      <c r="CF839" s="2">
        <f t="shared" si="530"/>
        <v>0</v>
      </c>
      <c r="CG839" s="2">
        <f t="shared" si="530"/>
        <v>0</v>
      </c>
      <c r="CH839" s="2">
        <f t="shared" si="530"/>
        <v>0</v>
      </c>
      <c r="CI839" s="2">
        <f t="shared" si="530"/>
        <v>0</v>
      </c>
      <c r="CJ839" s="2">
        <f t="shared" si="530"/>
        <v>0</v>
      </c>
      <c r="CK839" s="2">
        <f t="shared" si="530"/>
        <v>0</v>
      </c>
      <c r="CL839" s="2">
        <f t="shared" si="530"/>
        <v>0</v>
      </c>
      <c r="CM839" s="2">
        <f t="shared" si="530"/>
        <v>0</v>
      </c>
      <c r="CN839" s="2">
        <f t="shared" si="530"/>
        <v>0</v>
      </c>
      <c r="CO839" s="2">
        <f t="shared" si="530"/>
        <v>0</v>
      </c>
      <c r="CP839" s="2">
        <f t="shared" si="530"/>
        <v>0</v>
      </c>
      <c r="CQ839" s="2">
        <f t="shared" si="530"/>
        <v>0</v>
      </c>
      <c r="CR839" s="2">
        <f t="shared" si="530"/>
        <v>0</v>
      </c>
      <c r="CS839" s="2">
        <f t="shared" si="530"/>
        <v>0</v>
      </c>
      <c r="CT839" s="2">
        <f t="shared" si="530"/>
        <v>0</v>
      </c>
      <c r="CU839" s="2">
        <f t="shared" si="530"/>
        <v>0</v>
      </c>
      <c r="CV839" s="2">
        <f t="shared" si="530"/>
        <v>0</v>
      </c>
      <c r="CW839" s="2">
        <f t="shared" si="530"/>
        <v>0</v>
      </c>
      <c r="CX839" s="2">
        <f t="shared" si="530"/>
        <v>0</v>
      </c>
      <c r="CY839" s="2">
        <f t="shared" si="530"/>
        <v>0</v>
      </c>
      <c r="CZ839" s="2">
        <f t="shared" si="530"/>
        <v>0</v>
      </c>
      <c r="DA839" s="2">
        <f t="shared" si="530"/>
        <v>0</v>
      </c>
      <c r="DB839" s="2">
        <f t="shared" si="530"/>
        <v>0</v>
      </c>
      <c r="DC839" s="2">
        <f t="shared" si="530"/>
        <v>0</v>
      </c>
      <c r="DD839" s="2">
        <f t="shared" si="530"/>
        <v>0</v>
      </c>
      <c r="DE839" s="2">
        <f t="shared" si="530"/>
        <v>0</v>
      </c>
      <c r="DF839" s="2">
        <f t="shared" si="530"/>
        <v>0</v>
      </c>
      <c r="DG839" s="3">
        <f t="shared" ref="DG839:EL839" si="531">DG888</f>
        <v>0</v>
      </c>
      <c r="DH839" s="3">
        <f t="shared" si="531"/>
        <v>0</v>
      </c>
      <c r="DI839" s="3">
        <f t="shared" si="531"/>
        <v>0</v>
      </c>
      <c r="DJ839" s="3">
        <f t="shared" si="531"/>
        <v>0</v>
      </c>
      <c r="DK839" s="3">
        <f t="shared" si="531"/>
        <v>0</v>
      </c>
      <c r="DL839" s="3">
        <f t="shared" si="531"/>
        <v>0</v>
      </c>
      <c r="DM839" s="3">
        <f t="shared" si="531"/>
        <v>0</v>
      </c>
      <c r="DN839" s="3">
        <f t="shared" si="531"/>
        <v>0</v>
      </c>
      <c r="DO839" s="3">
        <f t="shared" si="531"/>
        <v>0</v>
      </c>
      <c r="DP839" s="3">
        <f t="shared" si="531"/>
        <v>0</v>
      </c>
      <c r="DQ839" s="3">
        <f t="shared" si="531"/>
        <v>0</v>
      </c>
      <c r="DR839" s="3">
        <f t="shared" si="531"/>
        <v>0</v>
      </c>
      <c r="DS839" s="3">
        <f t="shared" si="531"/>
        <v>0</v>
      </c>
      <c r="DT839" s="3">
        <f t="shared" si="531"/>
        <v>0</v>
      </c>
      <c r="DU839" s="3">
        <f t="shared" si="531"/>
        <v>0</v>
      </c>
      <c r="DV839" s="3">
        <f t="shared" si="531"/>
        <v>0</v>
      </c>
      <c r="DW839" s="3">
        <f t="shared" si="531"/>
        <v>0</v>
      </c>
      <c r="DX839" s="3">
        <f t="shared" si="531"/>
        <v>0</v>
      </c>
      <c r="DY839" s="3">
        <f t="shared" si="531"/>
        <v>0</v>
      </c>
      <c r="DZ839" s="3">
        <f t="shared" si="531"/>
        <v>0</v>
      </c>
      <c r="EA839" s="3">
        <f t="shared" si="531"/>
        <v>0</v>
      </c>
      <c r="EB839" s="3">
        <f t="shared" si="531"/>
        <v>0</v>
      </c>
      <c r="EC839" s="3">
        <f t="shared" si="531"/>
        <v>0</v>
      </c>
      <c r="ED839" s="3">
        <f t="shared" si="531"/>
        <v>0</v>
      </c>
      <c r="EE839" s="3">
        <f t="shared" si="531"/>
        <v>0</v>
      </c>
      <c r="EF839" s="3">
        <f t="shared" si="531"/>
        <v>0</v>
      </c>
      <c r="EG839" s="3">
        <f t="shared" si="531"/>
        <v>0</v>
      </c>
      <c r="EH839" s="3">
        <f t="shared" si="531"/>
        <v>0</v>
      </c>
      <c r="EI839" s="3">
        <f t="shared" si="531"/>
        <v>0</v>
      </c>
      <c r="EJ839" s="3">
        <f t="shared" si="531"/>
        <v>0</v>
      </c>
      <c r="EK839" s="3">
        <f t="shared" si="531"/>
        <v>0</v>
      </c>
      <c r="EL839" s="3">
        <f t="shared" si="531"/>
        <v>0</v>
      </c>
      <c r="EM839" s="3">
        <f t="shared" ref="EM839:FR839" si="532">EM888</f>
        <v>0</v>
      </c>
      <c r="EN839" s="3">
        <f t="shared" si="532"/>
        <v>0</v>
      </c>
      <c r="EO839" s="3">
        <f t="shared" si="532"/>
        <v>0</v>
      </c>
      <c r="EP839" s="3">
        <f t="shared" si="532"/>
        <v>0</v>
      </c>
      <c r="EQ839" s="3">
        <f t="shared" si="532"/>
        <v>0</v>
      </c>
      <c r="ER839" s="3">
        <f t="shared" si="532"/>
        <v>0</v>
      </c>
      <c r="ES839" s="3">
        <f t="shared" si="532"/>
        <v>0</v>
      </c>
      <c r="ET839" s="3">
        <f t="shared" si="532"/>
        <v>0</v>
      </c>
      <c r="EU839" s="3">
        <f t="shared" si="532"/>
        <v>0</v>
      </c>
      <c r="EV839" s="3">
        <f t="shared" si="532"/>
        <v>0</v>
      </c>
      <c r="EW839" s="3">
        <f t="shared" si="532"/>
        <v>0</v>
      </c>
      <c r="EX839" s="3">
        <f t="shared" si="532"/>
        <v>0</v>
      </c>
      <c r="EY839" s="3">
        <f t="shared" si="532"/>
        <v>0</v>
      </c>
      <c r="EZ839" s="3">
        <f t="shared" si="532"/>
        <v>0</v>
      </c>
      <c r="FA839" s="3">
        <f t="shared" si="532"/>
        <v>0</v>
      </c>
      <c r="FB839" s="3">
        <f t="shared" si="532"/>
        <v>0</v>
      </c>
      <c r="FC839" s="3">
        <f t="shared" si="532"/>
        <v>0</v>
      </c>
      <c r="FD839" s="3">
        <f t="shared" si="532"/>
        <v>0</v>
      </c>
      <c r="FE839" s="3">
        <f t="shared" si="532"/>
        <v>0</v>
      </c>
      <c r="FF839" s="3">
        <f t="shared" si="532"/>
        <v>0</v>
      </c>
      <c r="FG839" s="3">
        <f t="shared" si="532"/>
        <v>0</v>
      </c>
      <c r="FH839" s="3">
        <f t="shared" si="532"/>
        <v>0</v>
      </c>
      <c r="FI839" s="3">
        <f t="shared" si="532"/>
        <v>0</v>
      </c>
      <c r="FJ839" s="3">
        <f t="shared" si="532"/>
        <v>0</v>
      </c>
      <c r="FK839" s="3">
        <f t="shared" si="532"/>
        <v>0</v>
      </c>
      <c r="FL839" s="3">
        <f t="shared" si="532"/>
        <v>0</v>
      </c>
      <c r="FM839" s="3">
        <f t="shared" si="532"/>
        <v>0</v>
      </c>
      <c r="FN839" s="3">
        <f t="shared" si="532"/>
        <v>0</v>
      </c>
      <c r="FO839" s="3">
        <f t="shared" si="532"/>
        <v>0</v>
      </c>
      <c r="FP839" s="3">
        <f t="shared" si="532"/>
        <v>0</v>
      </c>
      <c r="FQ839" s="3">
        <f t="shared" si="532"/>
        <v>0</v>
      </c>
      <c r="FR839" s="3">
        <f t="shared" si="532"/>
        <v>0</v>
      </c>
      <c r="FS839" s="3">
        <f t="shared" ref="FS839:GX839" si="533">FS888</f>
        <v>0</v>
      </c>
      <c r="FT839" s="3">
        <f t="shared" si="533"/>
        <v>0</v>
      </c>
      <c r="FU839" s="3">
        <f t="shared" si="533"/>
        <v>0</v>
      </c>
      <c r="FV839" s="3">
        <f t="shared" si="533"/>
        <v>0</v>
      </c>
      <c r="FW839" s="3">
        <f t="shared" si="533"/>
        <v>0</v>
      </c>
      <c r="FX839" s="3">
        <f t="shared" si="533"/>
        <v>0</v>
      </c>
      <c r="FY839" s="3">
        <f t="shared" si="533"/>
        <v>0</v>
      </c>
      <c r="FZ839" s="3">
        <f t="shared" si="533"/>
        <v>0</v>
      </c>
      <c r="GA839" s="3">
        <f t="shared" si="533"/>
        <v>0</v>
      </c>
      <c r="GB839" s="3">
        <f t="shared" si="533"/>
        <v>0</v>
      </c>
      <c r="GC839" s="3">
        <f t="shared" si="533"/>
        <v>0</v>
      </c>
      <c r="GD839" s="3">
        <f t="shared" si="533"/>
        <v>0</v>
      </c>
      <c r="GE839" s="3">
        <f t="shared" si="533"/>
        <v>0</v>
      </c>
      <c r="GF839" s="3">
        <f t="shared" si="533"/>
        <v>0</v>
      </c>
      <c r="GG839" s="3">
        <f t="shared" si="533"/>
        <v>0</v>
      </c>
      <c r="GH839" s="3">
        <f t="shared" si="533"/>
        <v>0</v>
      </c>
      <c r="GI839" s="3">
        <f t="shared" si="533"/>
        <v>0</v>
      </c>
      <c r="GJ839" s="3">
        <f t="shared" si="533"/>
        <v>0</v>
      </c>
      <c r="GK839" s="3">
        <f t="shared" si="533"/>
        <v>0</v>
      </c>
      <c r="GL839" s="3">
        <f t="shared" si="533"/>
        <v>0</v>
      </c>
      <c r="GM839" s="3">
        <f t="shared" si="533"/>
        <v>0</v>
      </c>
      <c r="GN839" s="3">
        <f t="shared" si="533"/>
        <v>0</v>
      </c>
      <c r="GO839" s="3">
        <f t="shared" si="533"/>
        <v>0</v>
      </c>
      <c r="GP839" s="3">
        <f t="shared" si="533"/>
        <v>0</v>
      </c>
      <c r="GQ839" s="3">
        <f t="shared" si="533"/>
        <v>0</v>
      </c>
      <c r="GR839" s="3">
        <f t="shared" si="533"/>
        <v>0</v>
      </c>
      <c r="GS839" s="3">
        <f t="shared" si="533"/>
        <v>0</v>
      </c>
      <c r="GT839" s="3">
        <f t="shared" si="533"/>
        <v>0</v>
      </c>
      <c r="GU839" s="3">
        <f t="shared" si="533"/>
        <v>0</v>
      </c>
      <c r="GV839" s="3">
        <f t="shared" si="533"/>
        <v>0</v>
      </c>
      <c r="GW839" s="3">
        <f t="shared" si="533"/>
        <v>0</v>
      </c>
      <c r="GX839" s="3">
        <f t="shared" si="533"/>
        <v>0</v>
      </c>
    </row>
    <row r="841" spans="1:245" x14ac:dyDescent="0.2">
      <c r="A841" s="1">
        <v>5</v>
      </c>
      <c r="B841" s="1">
        <v>1</v>
      </c>
      <c r="C841" s="1"/>
      <c r="D841" s="1">
        <f>ROW(A858)</f>
        <v>858</v>
      </c>
      <c r="E841" s="1"/>
      <c r="F841" s="1" t="s">
        <v>13</v>
      </c>
      <c r="G841" s="1" t="s">
        <v>479</v>
      </c>
      <c r="H841" s="1" t="s">
        <v>3</v>
      </c>
      <c r="I841" s="1">
        <v>0</v>
      </c>
      <c r="J841" s="1"/>
      <c r="K841" s="1">
        <v>0</v>
      </c>
      <c r="L841" s="1"/>
      <c r="M841" s="1" t="s">
        <v>3</v>
      </c>
      <c r="N841" s="1"/>
      <c r="O841" s="1"/>
      <c r="P841" s="1"/>
      <c r="Q841" s="1"/>
      <c r="R841" s="1"/>
      <c r="S841" s="1">
        <v>0</v>
      </c>
      <c r="T841" s="1"/>
      <c r="U841" s="1" t="s">
        <v>3</v>
      </c>
      <c r="V841" s="1">
        <v>0</v>
      </c>
      <c r="W841" s="1"/>
      <c r="X841" s="1"/>
      <c r="Y841" s="1"/>
      <c r="Z841" s="1"/>
      <c r="AA841" s="1"/>
      <c r="AB841" s="1" t="s">
        <v>3</v>
      </c>
      <c r="AC841" s="1" t="s">
        <v>3</v>
      </c>
      <c r="AD841" s="1" t="s">
        <v>3</v>
      </c>
      <c r="AE841" s="1" t="s">
        <v>3</v>
      </c>
      <c r="AF841" s="1" t="s">
        <v>3</v>
      </c>
      <c r="AG841" s="1" t="s">
        <v>3</v>
      </c>
      <c r="AH841" s="1"/>
      <c r="AI841" s="1"/>
      <c r="AJ841" s="1"/>
      <c r="AK841" s="1"/>
      <c r="AL841" s="1"/>
      <c r="AM841" s="1"/>
      <c r="AN841" s="1"/>
      <c r="AO841" s="1"/>
      <c r="AP841" s="1" t="s">
        <v>3</v>
      </c>
      <c r="AQ841" s="1" t="s">
        <v>3</v>
      </c>
      <c r="AR841" s="1" t="s">
        <v>3</v>
      </c>
      <c r="AS841" s="1"/>
      <c r="AT841" s="1"/>
      <c r="AU841" s="1"/>
      <c r="AV841" s="1"/>
      <c r="AW841" s="1"/>
      <c r="AX841" s="1"/>
      <c r="AY841" s="1"/>
      <c r="AZ841" s="1" t="s">
        <v>3</v>
      </c>
      <c r="BA841" s="1"/>
      <c r="BB841" s="1" t="s">
        <v>3</v>
      </c>
      <c r="BC841" s="1" t="s">
        <v>3</v>
      </c>
      <c r="BD841" s="1" t="s">
        <v>3</v>
      </c>
      <c r="BE841" s="1" t="s">
        <v>3</v>
      </c>
      <c r="BF841" s="1" t="s">
        <v>3</v>
      </c>
      <c r="BG841" s="1" t="s">
        <v>3</v>
      </c>
      <c r="BH841" s="1" t="s">
        <v>3</v>
      </c>
      <c r="BI841" s="1" t="s">
        <v>3</v>
      </c>
      <c r="BJ841" s="1" t="s">
        <v>3</v>
      </c>
      <c r="BK841" s="1" t="s">
        <v>3</v>
      </c>
      <c r="BL841" s="1" t="s">
        <v>3</v>
      </c>
      <c r="BM841" s="1" t="s">
        <v>3</v>
      </c>
      <c r="BN841" s="1" t="s">
        <v>3</v>
      </c>
      <c r="BO841" s="1" t="s">
        <v>3</v>
      </c>
      <c r="BP841" s="1" t="s">
        <v>3</v>
      </c>
      <c r="BQ841" s="1"/>
      <c r="BR841" s="1"/>
      <c r="BS841" s="1"/>
      <c r="BT841" s="1"/>
      <c r="BU841" s="1"/>
      <c r="BV841" s="1"/>
      <c r="BW841" s="1"/>
      <c r="BX841" s="1">
        <v>0</v>
      </c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>
        <v>0</v>
      </c>
    </row>
    <row r="843" spans="1:245" x14ac:dyDescent="0.2">
      <c r="A843" s="2">
        <v>52</v>
      </c>
      <c r="B843" s="2">
        <f t="shared" ref="B843:G843" si="534">B858</f>
        <v>1</v>
      </c>
      <c r="C843" s="2">
        <f t="shared" si="534"/>
        <v>5</v>
      </c>
      <c r="D843" s="2">
        <f t="shared" si="534"/>
        <v>841</v>
      </c>
      <c r="E843" s="2">
        <f t="shared" si="534"/>
        <v>0</v>
      </c>
      <c r="F843" s="2" t="str">
        <f t="shared" si="534"/>
        <v>Новый подраздел</v>
      </c>
      <c r="G843" s="2" t="str">
        <f t="shared" si="534"/>
        <v>Система пожарной сигнализации. Система оповещения и управления эвакуацией людей при пожаре.</v>
      </c>
      <c r="H843" s="2"/>
      <c r="I843" s="2"/>
      <c r="J843" s="2"/>
      <c r="K843" s="2"/>
      <c r="L843" s="2"/>
      <c r="M843" s="2"/>
      <c r="N843" s="2"/>
      <c r="O843" s="2">
        <f t="shared" ref="O843:AT843" si="535">O858</f>
        <v>20796.22</v>
      </c>
      <c r="P843" s="2">
        <f t="shared" si="535"/>
        <v>901.22</v>
      </c>
      <c r="Q843" s="2">
        <f t="shared" si="535"/>
        <v>109.45</v>
      </c>
      <c r="R843" s="2">
        <f t="shared" si="535"/>
        <v>69.38</v>
      </c>
      <c r="S843" s="2">
        <f t="shared" si="535"/>
        <v>19785.55</v>
      </c>
      <c r="T843" s="2">
        <f t="shared" si="535"/>
        <v>0</v>
      </c>
      <c r="U843" s="2">
        <f t="shared" si="535"/>
        <v>29.041499999999999</v>
      </c>
      <c r="V843" s="2">
        <f t="shared" si="535"/>
        <v>0</v>
      </c>
      <c r="W843" s="2">
        <f t="shared" si="535"/>
        <v>0</v>
      </c>
      <c r="X843" s="2">
        <f t="shared" si="535"/>
        <v>13849.89</v>
      </c>
      <c r="Y843" s="2">
        <f t="shared" si="535"/>
        <v>1978.57</v>
      </c>
      <c r="Z843" s="2">
        <f t="shared" si="535"/>
        <v>0</v>
      </c>
      <c r="AA843" s="2">
        <f t="shared" si="535"/>
        <v>0</v>
      </c>
      <c r="AB843" s="2">
        <f t="shared" si="535"/>
        <v>20796.22</v>
      </c>
      <c r="AC843" s="2">
        <f t="shared" si="535"/>
        <v>901.22</v>
      </c>
      <c r="AD843" s="2">
        <f t="shared" si="535"/>
        <v>109.45</v>
      </c>
      <c r="AE843" s="2">
        <f t="shared" si="535"/>
        <v>69.38</v>
      </c>
      <c r="AF843" s="2">
        <f t="shared" si="535"/>
        <v>19785.55</v>
      </c>
      <c r="AG843" s="2">
        <f t="shared" si="535"/>
        <v>0</v>
      </c>
      <c r="AH843" s="2">
        <f t="shared" si="535"/>
        <v>29.041499999999999</v>
      </c>
      <c r="AI843" s="2">
        <f t="shared" si="535"/>
        <v>0</v>
      </c>
      <c r="AJ843" s="2">
        <f t="shared" si="535"/>
        <v>0</v>
      </c>
      <c r="AK843" s="2">
        <f t="shared" si="535"/>
        <v>13849.89</v>
      </c>
      <c r="AL843" s="2">
        <f t="shared" si="535"/>
        <v>1978.57</v>
      </c>
      <c r="AM843" s="2">
        <f t="shared" si="535"/>
        <v>0</v>
      </c>
      <c r="AN843" s="2">
        <f t="shared" si="535"/>
        <v>0</v>
      </c>
      <c r="AO843" s="2">
        <f t="shared" si="535"/>
        <v>0</v>
      </c>
      <c r="AP843" s="2">
        <f t="shared" si="535"/>
        <v>0</v>
      </c>
      <c r="AQ843" s="2">
        <f t="shared" si="535"/>
        <v>0</v>
      </c>
      <c r="AR843" s="2">
        <f t="shared" si="535"/>
        <v>36699.61</v>
      </c>
      <c r="AS843" s="2">
        <f t="shared" si="535"/>
        <v>0</v>
      </c>
      <c r="AT843" s="2">
        <f t="shared" si="535"/>
        <v>0</v>
      </c>
      <c r="AU843" s="2">
        <f t="shared" ref="AU843:BZ843" si="536">AU858</f>
        <v>36699.61</v>
      </c>
      <c r="AV843" s="2">
        <f t="shared" si="536"/>
        <v>901.22</v>
      </c>
      <c r="AW843" s="2">
        <f t="shared" si="536"/>
        <v>901.22</v>
      </c>
      <c r="AX843" s="2">
        <f t="shared" si="536"/>
        <v>0</v>
      </c>
      <c r="AY843" s="2">
        <f t="shared" si="536"/>
        <v>901.22</v>
      </c>
      <c r="AZ843" s="2">
        <f t="shared" si="536"/>
        <v>0</v>
      </c>
      <c r="BA843" s="2">
        <f t="shared" si="536"/>
        <v>0</v>
      </c>
      <c r="BB843" s="2">
        <f t="shared" si="536"/>
        <v>0</v>
      </c>
      <c r="BC843" s="2">
        <f t="shared" si="536"/>
        <v>0</v>
      </c>
      <c r="BD843" s="2">
        <f t="shared" si="536"/>
        <v>0</v>
      </c>
      <c r="BE843" s="2">
        <f t="shared" si="536"/>
        <v>0</v>
      </c>
      <c r="BF843" s="2">
        <f t="shared" si="536"/>
        <v>0</v>
      </c>
      <c r="BG843" s="2">
        <f t="shared" si="536"/>
        <v>0</v>
      </c>
      <c r="BH843" s="2">
        <f t="shared" si="536"/>
        <v>0</v>
      </c>
      <c r="BI843" s="2">
        <f t="shared" si="536"/>
        <v>0</v>
      </c>
      <c r="BJ843" s="2">
        <f t="shared" si="536"/>
        <v>0</v>
      </c>
      <c r="BK843" s="2">
        <f t="shared" si="536"/>
        <v>0</v>
      </c>
      <c r="BL843" s="2">
        <f t="shared" si="536"/>
        <v>0</v>
      </c>
      <c r="BM843" s="2">
        <f t="shared" si="536"/>
        <v>0</v>
      </c>
      <c r="BN843" s="2">
        <f t="shared" si="536"/>
        <v>0</v>
      </c>
      <c r="BO843" s="2">
        <f t="shared" si="536"/>
        <v>0</v>
      </c>
      <c r="BP843" s="2">
        <f t="shared" si="536"/>
        <v>0</v>
      </c>
      <c r="BQ843" s="2">
        <f t="shared" si="536"/>
        <v>0</v>
      </c>
      <c r="BR843" s="2">
        <f t="shared" si="536"/>
        <v>0</v>
      </c>
      <c r="BS843" s="2">
        <f t="shared" si="536"/>
        <v>0</v>
      </c>
      <c r="BT843" s="2">
        <f t="shared" si="536"/>
        <v>0</v>
      </c>
      <c r="BU843" s="2">
        <f t="shared" si="536"/>
        <v>0</v>
      </c>
      <c r="BV843" s="2">
        <f t="shared" si="536"/>
        <v>0</v>
      </c>
      <c r="BW843" s="2">
        <f t="shared" si="536"/>
        <v>0</v>
      </c>
      <c r="BX843" s="2">
        <f t="shared" si="536"/>
        <v>0</v>
      </c>
      <c r="BY843" s="2">
        <f t="shared" si="536"/>
        <v>0</v>
      </c>
      <c r="BZ843" s="2">
        <f t="shared" si="536"/>
        <v>0</v>
      </c>
      <c r="CA843" s="2">
        <f t="shared" ref="CA843:DF843" si="537">CA858</f>
        <v>36699.61</v>
      </c>
      <c r="CB843" s="2">
        <f t="shared" si="537"/>
        <v>0</v>
      </c>
      <c r="CC843" s="2">
        <f t="shared" si="537"/>
        <v>0</v>
      </c>
      <c r="CD843" s="2">
        <f t="shared" si="537"/>
        <v>36699.61</v>
      </c>
      <c r="CE843" s="2">
        <f t="shared" si="537"/>
        <v>901.22</v>
      </c>
      <c r="CF843" s="2">
        <f t="shared" si="537"/>
        <v>901.22</v>
      </c>
      <c r="CG843" s="2">
        <f t="shared" si="537"/>
        <v>0</v>
      </c>
      <c r="CH843" s="2">
        <f t="shared" si="537"/>
        <v>901.22</v>
      </c>
      <c r="CI843" s="2">
        <f t="shared" si="537"/>
        <v>0</v>
      </c>
      <c r="CJ843" s="2">
        <f t="shared" si="537"/>
        <v>0</v>
      </c>
      <c r="CK843" s="2">
        <f t="shared" si="537"/>
        <v>0</v>
      </c>
      <c r="CL843" s="2">
        <f t="shared" si="537"/>
        <v>0</v>
      </c>
      <c r="CM843" s="2">
        <f t="shared" si="537"/>
        <v>0</v>
      </c>
      <c r="CN843" s="2">
        <f t="shared" si="537"/>
        <v>0</v>
      </c>
      <c r="CO843" s="2">
        <f t="shared" si="537"/>
        <v>0</v>
      </c>
      <c r="CP843" s="2">
        <f t="shared" si="537"/>
        <v>0</v>
      </c>
      <c r="CQ843" s="2">
        <f t="shared" si="537"/>
        <v>0</v>
      </c>
      <c r="CR843" s="2">
        <f t="shared" si="537"/>
        <v>0</v>
      </c>
      <c r="CS843" s="2">
        <f t="shared" si="537"/>
        <v>0</v>
      </c>
      <c r="CT843" s="2">
        <f t="shared" si="537"/>
        <v>0</v>
      </c>
      <c r="CU843" s="2">
        <f t="shared" si="537"/>
        <v>0</v>
      </c>
      <c r="CV843" s="2">
        <f t="shared" si="537"/>
        <v>0</v>
      </c>
      <c r="CW843" s="2">
        <f t="shared" si="537"/>
        <v>0</v>
      </c>
      <c r="CX843" s="2">
        <f t="shared" si="537"/>
        <v>0</v>
      </c>
      <c r="CY843" s="2">
        <f t="shared" si="537"/>
        <v>0</v>
      </c>
      <c r="CZ843" s="2">
        <f t="shared" si="537"/>
        <v>0</v>
      </c>
      <c r="DA843" s="2">
        <f t="shared" si="537"/>
        <v>0</v>
      </c>
      <c r="DB843" s="2">
        <f t="shared" si="537"/>
        <v>0</v>
      </c>
      <c r="DC843" s="2">
        <f t="shared" si="537"/>
        <v>0</v>
      </c>
      <c r="DD843" s="2">
        <f t="shared" si="537"/>
        <v>0</v>
      </c>
      <c r="DE843" s="2">
        <f t="shared" si="537"/>
        <v>0</v>
      </c>
      <c r="DF843" s="2">
        <f t="shared" si="537"/>
        <v>0</v>
      </c>
      <c r="DG843" s="3">
        <f t="shared" ref="DG843:EL843" si="538">DG858</f>
        <v>0</v>
      </c>
      <c r="DH843" s="3">
        <f t="shared" si="538"/>
        <v>0</v>
      </c>
      <c r="DI843" s="3">
        <f t="shared" si="538"/>
        <v>0</v>
      </c>
      <c r="DJ843" s="3">
        <f t="shared" si="538"/>
        <v>0</v>
      </c>
      <c r="DK843" s="3">
        <f t="shared" si="538"/>
        <v>0</v>
      </c>
      <c r="DL843" s="3">
        <f t="shared" si="538"/>
        <v>0</v>
      </c>
      <c r="DM843" s="3">
        <f t="shared" si="538"/>
        <v>0</v>
      </c>
      <c r="DN843" s="3">
        <f t="shared" si="538"/>
        <v>0</v>
      </c>
      <c r="DO843" s="3">
        <f t="shared" si="538"/>
        <v>0</v>
      </c>
      <c r="DP843" s="3">
        <f t="shared" si="538"/>
        <v>0</v>
      </c>
      <c r="DQ843" s="3">
        <f t="shared" si="538"/>
        <v>0</v>
      </c>
      <c r="DR843" s="3">
        <f t="shared" si="538"/>
        <v>0</v>
      </c>
      <c r="DS843" s="3">
        <f t="shared" si="538"/>
        <v>0</v>
      </c>
      <c r="DT843" s="3">
        <f t="shared" si="538"/>
        <v>0</v>
      </c>
      <c r="DU843" s="3">
        <f t="shared" si="538"/>
        <v>0</v>
      </c>
      <c r="DV843" s="3">
        <f t="shared" si="538"/>
        <v>0</v>
      </c>
      <c r="DW843" s="3">
        <f t="shared" si="538"/>
        <v>0</v>
      </c>
      <c r="DX843" s="3">
        <f t="shared" si="538"/>
        <v>0</v>
      </c>
      <c r="DY843" s="3">
        <f t="shared" si="538"/>
        <v>0</v>
      </c>
      <c r="DZ843" s="3">
        <f t="shared" si="538"/>
        <v>0</v>
      </c>
      <c r="EA843" s="3">
        <f t="shared" si="538"/>
        <v>0</v>
      </c>
      <c r="EB843" s="3">
        <f t="shared" si="538"/>
        <v>0</v>
      </c>
      <c r="EC843" s="3">
        <f t="shared" si="538"/>
        <v>0</v>
      </c>
      <c r="ED843" s="3">
        <f t="shared" si="538"/>
        <v>0</v>
      </c>
      <c r="EE843" s="3">
        <f t="shared" si="538"/>
        <v>0</v>
      </c>
      <c r="EF843" s="3">
        <f t="shared" si="538"/>
        <v>0</v>
      </c>
      <c r="EG843" s="3">
        <f t="shared" si="538"/>
        <v>0</v>
      </c>
      <c r="EH843" s="3">
        <f t="shared" si="538"/>
        <v>0</v>
      </c>
      <c r="EI843" s="3">
        <f t="shared" si="538"/>
        <v>0</v>
      </c>
      <c r="EJ843" s="3">
        <f t="shared" si="538"/>
        <v>0</v>
      </c>
      <c r="EK843" s="3">
        <f t="shared" si="538"/>
        <v>0</v>
      </c>
      <c r="EL843" s="3">
        <f t="shared" si="538"/>
        <v>0</v>
      </c>
      <c r="EM843" s="3">
        <f t="shared" ref="EM843:FR843" si="539">EM858</f>
        <v>0</v>
      </c>
      <c r="EN843" s="3">
        <f t="shared" si="539"/>
        <v>0</v>
      </c>
      <c r="EO843" s="3">
        <f t="shared" si="539"/>
        <v>0</v>
      </c>
      <c r="EP843" s="3">
        <f t="shared" si="539"/>
        <v>0</v>
      </c>
      <c r="EQ843" s="3">
        <f t="shared" si="539"/>
        <v>0</v>
      </c>
      <c r="ER843" s="3">
        <f t="shared" si="539"/>
        <v>0</v>
      </c>
      <c r="ES843" s="3">
        <f t="shared" si="539"/>
        <v>0</v>
      </c>
      <c r="ET843" s="3">
        <f t="shared" si="539"/>
        <v>0</v>
      </c>
      <c r="EU843" s="3">
        <f t="shared" si="539"/>
        <v>0</v>
      </c>
      <c r="EV843" s="3">
        <f t="shared" si="539"/>
        <v>0</v>
      </c>
      <c r="EW843" s="3">
        <f t="shared" si="539"/>
        <v>0</v>
      </c>
      <c r="EX843" s="3">
        <f t="shared" si="539"/>
        <v>0</v>
      </c>
      <c r="EY843" s="3">
        <f t="shared" si="539"/>
        <v>0</v>
      </c>
      <c r="EZ843" s="3">
        <f t="shared" si="539"/>
        <v>0</v>
      </c>
      <c r="FA843" s="3">
        <f t="shared" si="539"/>
        <v>0</v>
      </c>
      <c r="FB843" s="3">
        <f t="shared" si="539"/>
        <v>0</v>
      </c>
      <c r="FC843" s="3">
        <f t="shared" si="539"/>
        <v>0</v>
      </c>
      <c r="FD843" s="3">
        <f t="shared" si="539"/>
        <v>0</v>
      </c>
      <c r="FE843" s="3">
        <f t="shared" si="539"/>
        <v>0</v>
      </c>
      <c r="FF843" s="3">
        <f t="shared" si="539"/>
        <v>0</v>
      </c>
      <c r="FG843" s="3">
        <f t="shared" si="539"/>
        <v>0</v>
      </c>
      <c r="FH843" s="3">
        <f t="shared" si="539"/>
        <v>0</v>
      </c>
      <c r="FI843" s="3">
        <f t="shared" si="539"/>
        <v>0</v>
      </c>
      <c r="FJ843" s="3">
        <f t="shared" si="539"/>
        <v>0</v>
      </c>
      <c r="FK843" s="3">
        <f t="shared" si="539"/>
        <v>0</v>
      </c>
      <c r="FL843" s="3">
        <f t="shared" si="539"/>
        <v>0</v>
      </c>
      <c r="FM843" s="3">
        <f t="shared" si="539"/>
        <v>0</v>
      </c>
      <c r="FN843" s="3">
        <f t="shared" si="539"/>
        <v>0</v>
      </c>
      <c r="FO843" s="3">
        <f t="shared" si="539"/>
        <v>0</v>
      </c>
      <c r="FP843" s="3">
        <f t="shared" si="539"/>
        <v>0</v>
      </c>
      <c r="FQ843" s="3">
        <f t="shared" si="539"/>
        <v>0</v>
      </c>
      <c r="FR843" s="3">
        <f t="shared" si="539"/>
        <v>0</v>
      </c>
      <c r="FS843" s="3">
        <f t="shared" ref="FS843:GX843" si="540">FS858</f>
        <v>0</v>
      </c>
      <c r="FT843" s="3">
        <f t="shared" si="540"/>
        <v>0</v>
      </c>
      <c r="FU843" s="3">
        <f t="shared" si="540"/>
        <v>0</v>
      </c>
      <c r="FV843" s="3">
        <f t="shared" si="540"/>
        <v>0</v>
      </c>
      <c r="FW843" s="3">
        <f t="shared" si="540"/>
        <v>0</v>
      </c>
      <c r="FX843" s="3">
        <f t="shared" si="540"/>
        <v>0</v>
      </c>
      <c r="FY843" s="3">
        <f t="shared" si="540"/>
        <v>0</v>
      </c>
      <c r="FZ843" s="3">
        <f t="shared" si="540"/>
        <v>0</v>
      </c>
      <c r="GA843" s="3">
        <f t="shared" si="540"/>
        <v>0</v>
      </c>
      <c r="GB843" s="3">
        <f t="shared" si="540"/>
        <v>0</v>
      </c>
      <c r="GC843" s="3">
        <f t="shared" si="540"/>
        <v>0</v>
      </c>
      <c r="GD843" s="3">
        <f t="shared" si="540"/>
        <v>0</v>
      </c>
      <c r="GE843" s="3">
        <f t="shared" si="540"/>
        <v>0</v>
      </c>
      <c r="GF843" s="3">
        <f t="shared" si="540"/>
        <v>0</v>
      </c>
      <c r="GG843" s="3">
        <f t="shared" si="540"/>
        <v>0</v>
      </c>
      <c r="GH843" s="3">
        <f t="shared" si="540"/>
        <v>0</v>
      </c>
      <c r="GI843" s="3">
        <f t="shared" si="540"/>
        <v>0</v>
      </c>
      <c r="GJ843" s="3">
        <f t="shared" si="540"/>
        <v>0</v>
      </c>
      <c r="GK843" s="3">
        <f t="shared" si="540"/>
        <v>0</v>
      </c>
      <c r="GL843" s="3">
        <f t="shared" si="540"/>
        <v>0</v>
      </c>
      <c r="GM843" s="3">
        <f t="shared" si="540"/>
        <v>0</v>
      </c>
      <c r="GN843" s="3">
        <f t="shared" si="540"/>
        <v>0</v>
      </c>
      <c r="GO843" s="3">
        <f t="shared" si="540"/>
        <v>0</v>
      </c>
      <c r="GP843" s="3">
        <f t="shared" si="540"/>
        <v>0</v>
      </c>
      <c r="GQ843" s="3">
        <f t="shared" si="540"/>
        <v>0</v>
      </c>
      <c r="GR843" s="3">
        <f t="shared" si="540"/>
        <v>0</v>
      </c>
      <c r="GS843" s="3">
        <f t="shared" si="540"/>
        <v>0</v>
      </c>
      <c r="GT843" s="3">
        <f t="shared" si="540"/>
        <v>0</v>
      </c>
      <c r="GU843" s="3">
        <f t="shared" si="540"/>
        <v>0</v>
      </c>
      <c r="GV843" s="3">
        <f t="shared" si="540"/>
        <v>0</v>
      </c>
      <c r="GW843" s="3">
        <f t="shared" si="540"/>
        <v>0</v>
      </c>
      <c r="GX843" s="3">
        <f t="shared" si="540"/>
        <v>0</v>
      </c>
    </row>
    <row r="845" spans="1:245" x14ac:dyDescent="0.2">
      <c r="A845">
        <v>17</v>
      </c>
      <c r="B845">
        <v>1</v>
      </c>
      <c r="D845">
        <f>ROW(EtalonRes!A313)</f>
        <v>313</v>
      </c>
      <c r="E845" t="s">
        <v>480</v>
      </c>
      <c r="F845" t="s">
        <v>481</v>
      </c>
      <c r="G845" t="s">
        <v>482</v>
      </c>
      <c r="H845" t="s">
        <v>35</v>
      </c>
      <c r="I845">
        <v>2</v>
      </c>
      <c r="J845">
        <v>0</v>
      </c>
      <c r="K845">
        <v>2</v>
      </c>
      <c r="O845">
        <f t="shared" ref="O845:O856" si="541">ROUND(CP845,2)</f>
        <v>714.26</v>
      </c>
      <c r="P845">
        <f t="shared" ref="P845:P856" si="542">ROUND(CQ845*I845,2)</f>
        <v>183.4</v>
      </c>
      <c r="Q845">
        <f t="shared" ref="Q845:Q856" si="543">ROUND(CR845*I845,2)</f>
        <v>0</v>
      </c>
      <c r="R845">
        <f t="shared" ref="R845:R856" si="544">ROUND(CS845*I845,2)</f>
        <v>0</v>
      </c>
      <c r="S845">
        <f t="shared" ref="S845:S856" si="545">ROUND(CT845*I845,2)</f>
        <v>530.86</v>
      </c>
      <c r="T845">
        <f t="shared" ref="T845:T856" si="546">ROUND(CU845*I845,2)</f>
        <v>0</v>
      </c>
      <c r="U845">
        <f t="shared" ref="U845:U856" si="547">CV845*I845</f>
        <v>0.8</v>
      </c>
      <c r="V845">
        <f t="shared" ref="V845:V856" si="548">CW845*I845</f>
        <v>0</v>
      </c>
      <c r="W845">
        <f t="shared" ref="W845:W856" si="549">ROUND(CX845*I845,2)</f>
        <v>0</v>
      </c>
      <c r="X845">
        <f t="shared" ref="X845:X856" si="550">ROUND(CY845,2)</f>
        <v>371.6</v>
      </c>
      <c r="Y845">
        <f t="shared" ref="Y845:Y856" si="551">ROUND(CZ845,2)</f>
        <v>53.09</v>
      </c>
      <c r="AA845">
        <v>1472364219</v>
      </c>
      <c r="AB845">
        <f t="shared" ref="AB845:AB856" si="552">ROUND((AC845+AD845+AF845),6)</f>
        <v>357.13</v>
      </c>
      <c r="AC845">
        <f>ROUND((ES845),6)</f>
        <v>91.7</v>
      </c>
      <c r="AD845">
        <f>ROUND((((ET845)-(EU845))+AE845),6)</f>
        <v>0</v>
      </c>
      <c r="AE845">
        <f>ROUND((EU845),6)</f>
        <v>0</v>
      </c>
      <c r="AF845">
        <f>ROUND((EV845),6)</f>
        <v>265.43</v>
      </c>
      <c r="AG845">
        <f t="shared" ref="AG845:AG856" si="553">ROUND((AP845),6)</f>
        <v>0</v>
      </c>
      <c r="AH845">
        <f>(EW845)</f>
        <v>0.4</v>
      </c>
      <c r="AI845">
        <f>(EX845)</f>
        <v>0</v>
      </c>
      <c r="AJ845">
        <f t="shared" ref="AJ845:AJ856" si="554">(AS845)</f>
        <v>0</v>
      </c>
      <c r="AK845">
        <v>357.13</v>
      </c>
      <c r="AL845">
        <v>91.7</v>
      </c>
      <c r="AM845">
        <v>0</v>
      </c>
      <c r="AN845">
        <v>0</v>
      </c>
      <c r="AO845">
        <v>265.43</v>
      </c>
      <c r="AP845">
        <v>0</v>
      </c>
      <c r="AQ845">
        <v>0.4</v>
      </c>
      <c r="AR845">
        <v>0</v>
      </c>
      <c r="AS845">
        <v>0</v>
      </c>
      <c r="AT845">
        <v>70</v>
      </c>
      <c r="AU845">
        <v>10</v>
      </c>
      <c r="AV845">
        <v>1</v>
      </c>
      <c r="AW845">
        <v>1</v>
      </c>
      <c r="AZ845">
        <v>1</v>
      </c>
      <c r="BA845">
        <v>1</v>
      </c>
      <c r="BB845">
        <v>1</v>
      </c>
      <c r="BC845">
        <v>1</v>
      </c>
      <c r="BD845" t="s">
        <v>3</v>
      </c>
      <c r="BE845" t="s">
        <v>3</v>
      </c>
      <c r="BF845" t="s">
        <v>3</v>
      </c>
      <c r="BG845" t="s">
        <v>3</v>
      </c>
      <c r="BH845">
        <v>0</v>
      </c>
      <c r="BI845">
        <v>4</v>
      </c>
      <c r="BJ845" t="s">
        <v>483</v>
      </c>
      <c r="BM845">
        <v>0</v>
      </c>
      <c r="BN845">
        <v>0</v>
      </c>
      <c r="BO845" t="s">
        <v>3</v>
      </c>
      <c r="BP845">
        <v>0</v>
      </c>
      <c r="BQ845">
        <v>1</v>
      </c>
      <c r="BR845">
        <v>0</v>
      </c>
      <c r="BS845">
        <v>1</v>
      </c>
      <c r="BT845">
        <v>1</v>
      </c>
      <c r="BU845">
        <v>1</v>
      </c>
      <c r="BV845">
        <v>1</v>
      </c>
      <c r="BW845">
        <v>1</v>
      </c>
      <c r="BX845">
        <v>1</v>
      </c>
      <c r="BY845" t="s">
        <v>3</v>
      </c>
      <c r="BZ845">
        <v>70</v>
      </c>
      <c r="CA845">
        <v>10</v>
      </c>
      <c r="CB845" t="s">
        <v>3</v>
      </c>
      <c r="CE845">
        <v>0</v>
      </c>
      <c r="CF845">
        <v>0</v>
      </c>
      <c r="CG845">
        <v>0</v>
      </c>
      <c r="CM845">
        <v>0</v>
      </c>
      <c r="CN845" t="s">
        <v>3</v>
      </c>
      <c r="CO845">
        <v>0</v>
      </c>
      <c r="CP845">
        <f t="shared" ref="CP845:CP856" si="555">(P845+Q845+S845)</f>
        <v>714.26</v>
      </c>
      <c r="CQ845">
        <f t="shared" ref="CQ845:CQ856" si="556">(AC845*BC845*AW845)</f>
        <v>91.7</v>
      </c>
      <c r="CR845">
        <f>((((ET845)*BB845-(EU845)*BS845)+AE845*BS845)*AV845)</f>
        <v>0</v>
      </c>
      <c r="CS845">
        <f t="shared" ref="CS845:CS856" si="557">(AE845*BS845*AV845)</f>
        <v>0</v>
      </c>
      <c r="CT845">
        <f t="shared" ref="CT845:CT856" si="558">(AF845*BA845*AV845)</f>
        <v>265.43</v>
      </c>
      <c r="CU845">
        <f t="shared" ref="CU845:CU856" si="559">AG845</f>
        <v>0</v>
      </c>
      <c r="CV845">
        <f t="shared" ref="CV845:CV856" si="560">(AH845*AV845)</f>
        <v>0.4</v>
      </c>
      <c r="CW845">
        <f t="shared" ref="CW845:CW856" si="561">AI845</f>
        <v>0</v>
      </c>
      <c r="CX845">
        <f t="shared" ref="CX845:CX856" si="562">AJ845</f>
        <v>0</v>
      </c>
      <c r="CY845">
        <f t="shared" ref="CY845:CY856" si="563">((S845*BZ845)/100)</f>
        <v>371.60200000000003</v>
      </c>
      <c r="CZ845">
        <f t="shared" ref="CZ845:CZ856" si="564">((S845*CA845)/100)</f>
        <v>53.086000000000006</v>
      </c>
      <c r="DC845" t="s">
        <v>3</v>
      </c>
      <c r="DD845" t="s">
        <v>3</v>
      </c>
      <c r="DE845" t="s">
        <v>3</v>
      </c>
      <c r="DF845" t="s">
        <v>3</v>
      </c>
      <c r="DG845" t="s">
        <v>3</v>
      </c>
      <c r="DH845" t="s">
        <v>3</v>
      </c>
      <c r="DI845" t="s">
        <v>3</v>
      </c>
      <c r="DJ845" t="s">
        <v>3</v>
      </c>
      <c r="DK845" t="s">
        <v>3</v>
      </c>
      <c r="DL845" t="s">
        <v>3</v>
      </c>
      <c r="DM845" t="s">
        <v>3</v>
      </c>
      <c r="DN845">
        <v>0</v>
      </c>
      <c r="DO845">
        <v>0</v>
      </c>
      <c r="DP845">
        <v>1</v>
      </c>
      <c r="DQ845">
        <v>1</v>
      </c>
      <c r="DU845">
        <v>16987630</v>
      </c>
      <c r="DV845" t="s">
        <v>35</v>
      </c>
      <c r="DW845" t="s">
        <v>35</v>
      </c>
      <c r="DX845">
        <v>1</v>
      </c>
      <c r="DZ845" t="s">
        <v>3</v>
      </c>
      <c r="EA845" t="s">
        <v>3</v>
      </c>
      <c r="EB845" t="s">
        <v>3</v>
      </c>
      <c r="EC845" t="s">
        <v>3</v>
      </c>
      <c r="EE845">
        <v>1441815344</v>
      </c>
      <c r="EF845">
        <v>1</v>
      </c>
      <c r="EG845" t="s">
        <v>20</v>
      </c>
      <c r="EH845">
        <v>0</v>
      </c>
      <c r="EI845" t="s">
        <v>3</v>
      </c>
      <c r="EJ845">
        <v>4</v>
      </c>
      <c r="EK845">
        <v>0</v>
      </c>
      <c r="EL845" t="s">
        <v>21</v>
      </c>
      <c r="EM845" t="s">
        <v>22</v>
      </c>
      <c r="EO845" t="s">
        <v>3</v>
      </c>
      <c r="EQ845">
        <v>0</v>
      </c>
      <c r="ER845">
        <v>357.13</v>
      </c>
      <c r="ES845">
        <v>91.7</v>
      </c>
      <c r="ET845">
        <v>0</v>
      </c>
      <c r="EU845">
        <v>0</v>
      </c>
      <c r="EV845">
        <v>265.43</v>
      </c>
      <c r="EW845">
        <v>0.4</v>
      </c>
      <c r="EX845">
        <v>0</v>
      </c>
      <c r="EY845">
        <v>0</v>
      </c>
      <c r="FQ845">
        <v>0</v>
      </c>
      <c r="FR845">
        <f t="shared" ref="FR845:FR856" si="565">ROUND(IF(BI845=3,GM845,0),2)</f>
        <v>0</v>
      </c>
      <c r="FS845">
        <v>0</v>
      </c>
      <c r="FX845">
        <v>70</v>
      </c>
      <c r="FY845">
        <v>10</v>
      </c>
      <c r="GA845" t="s">
        <v>3</v>
      </c>
      <c r="GD845">
        <v>0</v>
      </c>
      <c r="GF845">
        <v>1723391136</v>
      </c>
      <c r="GG845">
        <v>2</v>
      </c>
      <c r="GH845">
        <v>1</v>
      </c>
      <c r="GI845">
        <v>-2</v>
      </c>
      <c r="GJ845">
        <v>0</v>
      </c>
      <c r="GK845">
        <f>ROUND(R845*(R12)/100,2)</f>
        <v>0</v>
      </c>
      <c r="GL845">
        <f t="shared" ref="GL845:GL856" si="566">ROUND(IF(AND(BH845=3,BI845=3,FS845&lt;&gt;0),P845,0),2)</f>
        <v>0</v>
      </c>
      <c r="GM845">
        <f t="shared" ref="GM845:GM856" si="567">ROUND(O845+X845+Y845+GK845,2)+GX845</f>
        <v>1138.95</v>
      </c>
      <c r="GN845">
        <f t="shared" ref="GN845:GN856" si="568">IF(OR(BI845=0,BI845=1),GM845-GX845,0)</f>
        <v>0</v>
      </c>
      <c r="GO845">
        <f t="shared" ref="GO845:GO856" si="569">IF(BI845=2,GM845-GX845,0)</f>
        <v>0</v>
      </c>
      <c r="GP845">
        <f t="shared" ref="GP845:GP856" si="570">IF(BI845=4,GM845-GX845,0)</f>
        <v>1138.95</v>
      </c>
      <c r="GR845">
        <v>0</v>
      </c>
      <c r="GS845">
        <v>3</v>
      </c>
      <c r="GT845">
        <v>0</v>
      </c>
      <c r="GU845" t="s">
        <v>3</v>
      </c>
      <c r="GV845">
        <f t="shared" ref="GV845:GV856" si="571">ROUND((GT845),6)</f>
        <v>0</v>
      </c>
      <c r="GW845">
        <v>1</v>
      </c>
      <c r="GX845">
        <f t="shared" ref="GX845:GX856" si="572">ROUND(HC845*I845,2)</f>
        <v>0</v>
      </c>
      <c r="HA845">
        <v>0</v>
      </c>
      <c r="HB845">
        <v>0</v>
      </c>
      <c r="HC845">
        <f t="shared" ref="HC845:HC856" si="573">GV845*GW845</f>
        <v>0</v>
      </c>
      <c r="HE845" t="s">
        <v>3</v>
      </c>
      <c r="HF845" t="s">
        <v>3</v>
      </c>
      <c r="HM845" t="s">
        <v>3</v>
      </c>
      <c r="HN845" t="s">
        <v>3</v>
      </c>
      <c r="HO845" t="s">
        <v>3</v>
      </c>
      <c r="HP845" t="s">
        <v>3</v>
      </c>
      <c r="HQ845" t="s">
        <v>3</v>
      </c>
      <c r="IK845">
        <v>0</v>
      </c>
    </row>
    <row r="846" spans="1:245" x14ac:dyDescent="0.2">
      <c r="A846">
        <v>17</v>
      </c>
      <c r="B846">
        <v>1</v>
      </c>
      <c r="D846">
        <f>ROW(EtalonRes!A316)</f>
        <v>316</v>
      </c>
      <c r="E846" t="s">
        <v>484</v>
      </c>
      <c r="F846" t="s">
        <v>485</v>
      </c>
      <c r="G846" t="s">
        <v>486</v>
      </c>
      <c r="H846" t="s">
        <v>35</v>
      </c>
      <c r="I846">
        <v>2</v>
      </c>
      <c r="J846">
        <v>0</v>
      </c>
      <c r="K846">
        <v>2</v>
      </c>
      <c r="O846">
        <f t="shared" si="541"/>
        <v>1653.24</v>
      </c>
      <c r="P846">
        <f t="shared" si="542"/>
        <v>458.82</v>
      </c>
      <c r="Q846">
        <f t="shared" si="543"/>
        <v>0</v>
      </c>
      <c r="R846">
        <f t="shared" si="544"/>
        <v>0</v>
      </c>
      <c r="S846">
        <f t="shared" si="545"/>
        <v>1194.42</v>
      </c>
      <c r="T846">
        <f t="shared" si="546"/>
        <v>0</v>
      </c>
      <c r="U846">
        <f t="shared" si="547"/>
        <v>1.7999999999999998</v>
      </c>
      <c r="V846">
        <f t="shared" si="548"/>
        <v>0</v>
      </c>
      <c r="W846">
        <f t="shared" si="549"/>
        <v>0</v>
      </c>
      <c r="X846">
        <f t="shared" si="550"/>
        <v>836.09</v>
      </c>
      <c r="Y846">
        <f t="shared" si="551"/>
        <v>119.44</v>
      </c>
      <c r="AA846">
        <v>1472364219</v>
      </c>
      <c r="AB846">
        <f t="shared" si="552"/>
        <v>826.62</v>
      </c>
      <c r="AC846">
        <f>ROUND(((ES846*3)),6)</f>
        <v>229.41</v>
      </c>
      <c r="AD846">
        <f>ROUND(((((ET846*3))-((EU846*3)))+AE846),6)</f>
        <v>0</v>
      </c>
      <c r="AE846">
        <f>ROUND(((EU846*3)),6)</f>
        <v>0</v>
      </c>
      <c r="AF846">
        <f>ROUND(((EV846*3)),6)</f>
        <v>597.21</v>
      </c>
      <c r="AG846">
        <f t="shared" si="553"/>
        <v>0</v>
      </c>
      <c r="AH846">
        <f>((EW846*3))</f>
        <v>0.89999999999999991</v>
      </c>
      <c r="AI846">
        <f>((EX846*3))</f>
        <v>0</v>
      </c>
      <c r="AJ846">
        <f t="shared" si="554"/>
        <v>0</v>
      </c>
      <c r="AK846">
        <v>275.54000000000002</v>
      </c>
      <c r="AL846">
        <v>76.47</v>
      </c>
      <c r="AM846">
        <v>0</v>
      </c>
      <c r="AN846">
        <v>0</v>
      </c>
      <c r="AO846">
        <v>199.07</v>
      </c>
      <c r="AP846">
        <v>0</v>
      </c>
      <c r="AQ846">
        <v>0.3</v>
      </c>
      <c r="AR846">
        <v>0</v>
      </c>
      <c r="AS846">
        <v>0</v>
      </c>
      <c r="AT846">
        <v>70</v>
      </c>
      <c r="AU846">
        <v>10</v>
      </c>
      <c r="AV846">
        <v>1</v>
      </c>
      <c r="AW846">
        <v>1</v>
      </c>
      <c r="AZ846">
        <v>1</v>
      </c>
      <c r="BA846">
        <v>1</v>
      </c>
      <c r="BB846">
        <v>1</v>
      </c>
      <c r="BC846">
        <v>1</v>
      </c>
      <c r="BD846" t="s">
        <v>3</v>
      </c>
      <c r="BE846" t="s">
        <v>3</v>
      </c>
      <c r="BF846" t="s">
        <v>3</v>
      </c>
      <c r="BG846" t="s">
        <v>3</v>
      </c>
      <c r="BH846">
        <v>0</v>
      </c>
      <c r="BI846">
        <v>4</v>
      </c>
      <c r="BJ846" t="s">
        <v>487</v>
      </c>
      <c r="BM846">
        <v>0</v>
      </c>
      <c r="BN846">
        <v>0</v>
      </c>
      <c r="BO846" t="s">
        <v>3</v>
      </c>
      <c r="BP846">
        <v>0</v>
      </c>
      <c r="BQ846">
        <v>1</v>
      </c>
      <c r="BR846">
        <v>0</v>
      </c>
      <c r="BS846">
        <v>1</v>
      </c>
      <c r="BT846">
        <v>1</v>
      </c>
      <c r="BU846">
        <v>1</v>
      </c>
      <c r="BV846">
        <v>1</v>
      </c>
      <c r="BW846">
        <v>1</v>
      </c>
      <c r="BX846">
        <v>1</v>
      </c>
      <c r="BY846" t="s">
        <v>3</v>
      </c>
      <c r="BZ846">
        <v>70</v>
      </c>
      <c r="CA846">
        <v>10</v>
      </c>
      <c r="CB846" t="s">
        <v>3</v>
      </c>
      <c r="CE846">
        <v>0</v>
      </c>
      <c r="CF846">
        <v>0</v>
      </c>
      <c r="CG846">
        <v>0</v>
      </c>
      <c r="CM846">
        <v>0</v>
      </c>
      <c r="CN846" t="s">
        <v>3</v>
      </c>
      <c r="CO846">
        <v>0</v>
      </c>
      <c r="CP846">
        <f t="shared" si="555"/>
        <v>1653.24</v>
      </c>
      <c r="CQ846">
        <f t="shared" si="556"/>
        <v>229.41</v>
      </c>
      <c r="CR846">
        <f>(((((ET846*3))*BB846-((EU846*3))*BS846)+AE846*BS846)*AV846)</f>
        <v>0</v>
      </c>
      <c r="CS846">
        <f t="shared" si="557"/>
        <v>0</v>
      </c>
      <c r="CT846">
        <f t="shared" si="558"/>
        <v>597.21</v>
      </c>
      <c r="CU846">
        <f t="shared" si="559"/>
        <v>0</v>
      </c>
      <c r="CV846">
        <f t="shared" si="560"/>
        <v>0.89999999999999991</v>
      </c>
      <c r="CW846">
        <f t="shared" si="561"/>
        <v>0</v>
      </c>
      <c r="CX846">
        <f t="shared" si="562"/>
        <v>0</v>
      </c>
      <c r="CY846">
        <f t="shared" si="563"/>
        <v>836.09400000000005</v>
      </c>
      <c r="CZ846">
        <f t="shared" si="564"/>
        <v>119.44200000000001</v>
      </c>
      <c r="DC846" t="s">
        <v>3</v>
      </c>
      <c r="DD846" t="s">
        <v>192</v>
      </c>
      <c r="DE846" t="s">
        <v>192</v>
      </c>
      <c r="DF846" t="s">
        <v>192</v>
      </c>
      <c r="DG846" t="s">
        <v>192</v>
      </c>
      <c r="DH846" t="s">
        <v>3</v>
      </c>
      <c r="DI846" t="s">
        <v>192</v>
      </c>
      <c r="DJ846" t="s">
        <v>192</v>
      </c>
      <c r="DK846" t="s">
        <v>3</v>
      </c>
      <c r="DL846" t="s">
        <v>3</v>
      </c>
      <c r="DM846" t="s">
        <v>3</v>
      </c>
      <c r="DN846">
        <v>0</v>
      </c>
      <c r="DO846">
        <v>0</v>
      </c>
      <c r="DP846">
        <v>1</v>
      </c>
      <c r="DQ846">
        <v>1</v>
      </c>
      <c r="DU846">
        <v>16987630</v>
      </c>
      <c r="DV846" t="s">
        <v>35</v>
      </c>
      <c r="DW846" t="s">
        <v>35</v>
      </c>
      <c r="DX846">
        <v>1</v>
      </c>
      <c r="DZ846" t="s">
        <v>3</v>
      </c>
      <c r="EA846" t="s">
        <v>3</v>
      </c>
      <c r="EB846" t="s">
        <v>3</v>
      </c>
      <c r="EC846" t="s">
        <v>3</v>
      </c>
      <c r="EE846">
        <v>1441815344</v>
      </c>
      <c r="EF846">
        <v>1</v>
      </c>
      <c r="EG846" t="s">
        <v>20</v>
      </c>
      <c r="EH846">
        <v>0</v>
      </c>
      <c r="EI846" t="s">
        <v>3</v>
      </c>
      <c r="EJ846">
        <v>4</v>
      </c>
      <c r="EK846">
        <v>0</v>
      </c>
      <c r="EL846" t="s">
        <v>21</v>
      </c>
      <c r="EM846" t="s">
        <v>22</v>
      </c>
      <c r="EO846" t="s">
        <v>3</v>
      </c>
      <c r="EQ846">
        <v>0</v>
      </c>
      <c r="ER846">
        <v>275.54000000000002</v>
      </c>
      <c r="ES846">
        <v>76.47</v>
      </c>
      <c r="ET846">
        <v>0</v>
      </c>
      <c r="EU846">
        <v>0</v>
      </c>
      <c r="EV846">
        <v>199.07</v>
      </c>
      <c r="EW846">
        <v>0.3</v>
      </c>
      <c r="EX846">
        <v>0</v>
      </c>
      <c r="EY846">
        <v>0</v>
      </c>
      <c r="FQ846">
        <v>0</v>
      </c>
      <c r="FR846">
        <f t="shared" si="565"/>
        <v>0</v>
      </c>
      <c r="FS846">
        <v>0</v>
      </c>
      <c r="FX846">
        <v>70</v>
      </c>
      <c r="FY846">
        <v>10</v>
      </c>
      <c r="GA846" t="s">
        <v>3</v>
      </c>
      <c r="GD846">
        <v>0</v>
      </c>
      <c r="GF846">
        <v>-105984897</v>
      </c>
      <c r="GG846">
        <v>2</v>
      </c>
      <c r="GH846">
        <v>1</v>
      </c>
      <c r="GI846">
        <v>-2</v>
      </c>
      <c r="GJ846">
        <v>0</v>
      </c>
      <c r="GK846">
        <f>ROUND(R846*(R12)/100,2)</f>
        <v>0</v>
      </c>
      <c r="GL846">
        <f t="shared" si="566"/>
        <v>0</v>
      </c>
      <c r="GM846">
        <f t="shared" si="567"/>
        <v>2608.77</v>
      </c>
      <c r="GN846">
        <f t="shared" si="568"/>
        <v>0</v>
      </c>
      <c r="GO846">
        <f t="shared" si="569"/>
        <v>0</v>
      </c>
      <c r="GP846">
        <f t="shared" si="570"/>
        <v>2608.77</v>
      </c>
      <c r="GR846">
        <v>0</v>
      </c>
      <c r="GS846">
        <v>3</v>
      </c>
      <c r="GT846">
        <v>0</v>
      </c>
      <c r="GU846" t="s">
        <v>3</v>
      </c>
      <c r="GV846">
        <f t="shared" si="571"/>
        <v>0</v>
      </c>
      <c r="GW846">
        <v>1</v>
      </c>
      <c r="GX846">
        <f t="shared" si="572"/>
        <v>0</v>
      </c>
      <c r="HA846">
        <v>0</v>
      </c>
      <c r="HB846">
        <v>0</v>
      </c>
      <c r="HC846">
        <f t="shared" si="573"/>
        <v>0</v>
      </c>
      <c r="HE846" t="s">
        <v>3</v>
      </c>
      <c r="HF846" t="s">
        <v>3</v>
      </c>
      <c r="HM846" t="s">
        <v>3</v>
      </c>
      <c r="HN846" t="s">
        <v>3</v>
      </c>
      <c r="HO846" t="s">
        <v>3</v>
      </c>
      <c r="HP846" t="s">
        <v>3</v>
      </c>
      <c r="HQ846" t="s">
        <v>3</v>
      </c>
      <c r="IK846">
        <v>0</v>
      </c>
    </row>
    <row r="847" spans="1:245" x14ac:dyDescent="0.2">
      <c r="A847">
        <v>17</v>
      </c>
      <c r="B847">
        <v>1</v>
      </c>
      <c r="D847">
        <f>ROW(EtalonRes!A319)</f>
        <v>319</v>
      </c>
      <c r="E847" t="s">
        <v>488</v>
      </c>
      <c r="F847" t="s">
        <v>489</v>
      </c>
      <c r="G847" t="s">
        <v>490</v>
      </c>
      <c r="H847" t="s">
        <v>35</v>
      </c>
      <c r="I847">
        <v>2</v>
      </c>
      <c r="J847">
        <v>0</v>
      </c>
      <c r="K847">
        <v>2</v>
      </c>
      <c r="O847">
        <f t="shared" si="541"/>
        <v>489.72</v>
      </c>
      <c r="P847">
        <f t="shared" si="542"/>
        <v>91.58</v>
      </c>
      <c r="Q847">
        <f t="shared" si="543"/>
        <v>0</v>
      </c>
      <c r="R847">
        <f t="shared" si="544"/>
        <v>0</v>
      </c>
      <c r="S847">
        <f t="shared" si="545"/>
        <v>398.14</v>
      </c>
      <c r="T847">
        <f t="shared" si="546"/>
        <v>0</v>
      </c>
      <c r="U847">
        <f t="shared" si="547"/>
        <v>0.6</v>
      </c>
      <c r="V847">
        <f t="shared" si="548"/>
        <v>0</v>
      </c>
      <c r="W847">
        <f t="shared" si="549"/>
        <v>0</v>
      </c>
      <c r="X847">
        <f t="shared" si="550"/>
        <v>278.7</v>
      </c>
      <c r="Y847">
        <f t="shared" si="551"/>
        <v>39.81</v>
      </c>
      <c r="AA847">
        <v>1472364219</v>
      </c>
      <c r="AB847">
        <f t="shared" si="552"/>
        <v>244.86</v>
      </c>
      <c r="AC847">
        <f>ROUND((ES847),6)</f>
        <v>45.79</v>
      </c>
      <c r="AD847">
        <f>ROUND((((ET847)-(EU847))+AE847),6)</f>
        <v>0</v>
      </c>
      <c r="AE847">
        <f t="shared" ref="AE847:AF851" si="574">ROUND((EU847),6)</f>
        <v>0</v>
      </c>
      <c r="AF847">
        <f t="shared" si="574"/>
        <v>199.07</v>
      </c>
      <c r="AG847">
        <f t="shared" si="553"/>
        <v>0</v>
      </c>
      <c r="AH847">
        <f t="shared" ref="AH847:AI851" si="575">(EW847)</f>
        <v>0.3</v>
      </c>
      <c r="AI847">
        <f t="shared" si="575"/>
        <v>0</v>
      </c>
      <c r="AJ847">
        <f t="shared" si="554"/>
        <v>0</v>
      </c>
      <c r="AK847">
        <v>244.86</v>
      </c>
      <c r="AL847">
        <v>45.79</v>
      </c>
      <c r="AM847">
        <v>0</v>
      </c>
      <c r="AN847">
        <v>0</v>
      </c>
      <c r="AO847">
        <v>199.07</v>
      </c>
      <c r="AP847">
        <v>0</v>
      </c>
      <c r="AQ847">
        <v>0.3</v>
      </c>
      <c r="AR847">
        <v>0</v>
      </c>
      <c r="AS847">
        <v>0</v>
      </c>
      <c r="AT847">
        <v>70</v>
      </c>
      <c r="AU847">
        <v>10</v>
      </c>
      <c r="AV847">
        <v>1</v>
      </c>
      <c r="AW847">
        <v>1</v>
      </c>
      <c r="AZ847">
        <v>1</v>
      </c>
      <c r="BA847">
        <v>1</v>
      </c>
      <c r="BB847">
        <v>1</v>
      </c>
      <c r="BC847">
        <v>1</v>
      </c>
      <c r="BD847" t="s">
        <v>3</v>
      </c>
      <c r="BE847" t="s">
        <v>3</v>
      </c>
      <c r="BF847" t="s">
        <v>3</v>
      </c>
      <c r="BG847" t="s">
        <v>3</v>
      </c>
      <c r="BH847">
        <v>0</v>
      </c>
      <c r="BI847">
        <v>4</v>
      </c>
      <c r="BJ847" t="s">
        <v>491</v>
      </c>
      <c r="BM847">
        <v>0</v>
      </c>
      <c r="BN847">
        <v>0</v>
      </c>
      <c r="BO847" t="s">
        <v>3</v>
      </c>
      <c r="BP847">
        <v>0</v>
      </c>
      <c r="BQ847">
        <v>1</v>
      </c>
      <c r="BR847">
        <v>0</v>
      </c>
      <c r="BS847">
        <v>1</v>
      </c>
      <c r="BT847">
        <v>1</v>
      </c>
      <c r="BU847">
        <v>1</v>
      </c>
      <c r="BV847">
        <v>1</v>
      </c>
      <c r="BW847">
        <v>1</v>
      </c>
      <c r="BX847">
        <v>1</v>
      </c>
      <c r="BY847" t="s">
        <v>3</v>
      </c>
      <c r="BZ847">
        <v>70</v>
      </c>
      <c r="CA847">
        <v>10</v>
      </c>
      <c r="CB847" t="s">
        <v>3</v>
      </c>
      <c r="CE847">
        <v>0</v>
      </c>
      <c r="CF847">
        <v>0</v>
      </c>
      <c r="CG847">
        <v>0</v>
      </c>
      <c r="CM847">
        <v>0</v>
      </c>
      <c r="CN847" t="s">
        <v>3</v>
      </c>
      <c r="CO847">
        <v>0</v>
      </c>
      <c r="CP847">
        <f t="shared" si="555"/>
        <v>489.71999999999997</v>
      </c>
      <c r="CQ847">
        <f t="shared" si="556"/>
        <v>45.79</v>
      </c>
      <c r="CR847">
        <f>((((ET847)*BB847-(EU847)*BS847)+AE847*BS847)*AV847)</f>
        <v>0</v>
      </c>
      <c r="CS847">
        <f t="shared" si="557"/>
        <v>0</v>
      </c>
      <c r="CT847">
        <f t="shared" si="558"/>
        <v>199.07</v>
      </c>
      <c r="CU847">
        <f t="shared" si="559"/>
        <v>0</v>
      </c>
      <c r="CV847">
        <f t="shared" si="560"/>
        <v>0.3</v>
      </c>
      <c r="CW847">
        <f t="shared" si="561"/>
        <v>0</v>
      </c>
      <c r="CX847">
        <f t="shared" si="562"/>
        <v>0</v>
      </c>
      <c r="CY847">
        <f t="shared" si="563"/>
        <v>278.69799999999998</v>
      </c>
      <c r="CZ847">
        <f t="shared" si="564"/>
        <v>39.813999999999993</v>
      </c>
      <c r="DC847" t="s">
        <v>3</v>
      </c>
      <c r="DD847" t="s">
        <v>3</v>
      </c>
      <c r="DE847" t="s">
        <v>3</v>
      </c>
      <c r="DF847" t="s">
        <v>3</v>
      </c>
      <c r="DG847" t="s">
        <v>3</v>
      </c>
      <c r="DH847" t="s">
        <v>3</v>
      </c>
      <c r="DI847" t="s">
        <v>3</v>
      </c>
      <c r="DJ847" t="s">
        <v>3</v>
      </c>
      <c r="DK847" t="s">
        <v>3</v>
      </c>
      <c r="DL847" t="s">
        <v>3</v>
      </c>
      <c r="DM847" t="s">
        <v>3</v>
      </c>
      <c r="DN847">
        <v>0</v>
      </c>
      <c r="DO847">
        <v>0</v>
      </c>
      <c r="DP847">
        <v>1</v>
      </c>
      <c r="DQ847">
        <v>1</v>
      </c>
      <c r="DU847">
        <v>16987630</v>
      </c>
      <c r="DV847" t="s">
        <v>35</v>
      </c>
      <c r="DW847" t="s">
        <v>35</v>
      </c>
      <c r="DX847">
        <v>1</v>
      </c>
      <c r="DZ847" t="s">
        <v>3</v>
      </c>
      <c r="EA847" t="s">
        <v>3</v>
      </c>
      <c r="EB847" t="s">
        <v>3</v>
      </c>
      <c r="EC847" t="s">
        <v>3</v>
      </c>
      <c r="EE847">
        <v>1441815344</v>
      </c>
      <c r="EF847">
        <v>1</v>
      </c>
      <c r="EG847" t="s">
        <v>20</v>
      </c>
      <c r="EH847">
        <v>0</v>
      </c>
      <c r="EI847" t="s">
        <v>3</v>
      </c>
      <c r="EJ847">
        <v>4</v>
      </c>
      <c r="EK847">
        <v>0</v>
      </c>
      <c r="EL847" t="s">
        <v>21</v>
      </c>
      <c r="EM847" t="s">
        <v>22</v>
      </c>
      <c r="EO847" t="s">
        <v>3</v>
      </c>
      <c r="EQ847">
        <v>0</v>
      </c>
      <c r="ER847">
        <v>244.86</v>
      </c>
      <c r="ES847">
        <v>45.79</v>
      </c>
      <c r="ET847">
        <v>0</v>
      </c>
      <c r="EU847">
        <v>0</v>
      </c>
      <c r="EV847">
        <v>199.07</v>
      </c>
      <c r="EW847">
        <v>0.3</v>
      </c>
      <c r="EX847">
        <v>0</v>
      </c>
      <c r="EY847">
        <v>0</v>
      </c>
      <c r="FQ847">
        <v>0</v>
      </c>
      <c r="FR847">
        <f t="shared" si="565"/>
        <v>0</v>
      </c>
      <c r="FS847">
        <v>0</v>
      </c>
      <c r="FX847">
        <v>70</v>
      </c>
      <c r="FY847">
        <v>10</v>
      </c>
      <c r="GA847" t="s">
        <v>3</v>
      </c>
      <c r="GD847">
        <v>0</v>
      </c>
      <c r="GF847">
        <v>-1594693537</v>
      </c>
      <c r="GG847">
        <v>2</v>
      </c>
      <c r="GH847">
        <v>1</v>
      </c>
      <c r="GI847">
        <v>-2</v>
      </c>
      <c r="GJ847">
        <v>0</v>
      </c>
      <c r="GK847">
        <f>ROUND(R847*(R12)/100,2)</f>
        <v>0</v>
      </c>
      <c r="GL847">
        <f t="shared" si="566"/>
        <v>0</v>
      </c>
      <c r="GM847">
        <f t="shared" si="567"/>
        <v>808.23</v>
      </c>
      <c r="GN847">
        <f t="shared" si="568"/>
        <v>0</v>
      </c>
      <c r="GO847">
        <f t="shared" si="569"/>
        <v>0</v>
      </c>
      <c r="GP847">
        <f t="shared" si="570"/>
        <v>808.23</v>
      </c>
      <c r="GR847">
        <v>0</v>
      </c>
      <c r="GS847">
        <v>3</v>
      </c>
      <c r="GT847">
        <v>0</v>
      </c>
      <c r="GU847" t="s">
        <v>3</v>
      </c>
      <c r="GV847">
        <f t="shared" si="571"/>
        <v>0</v>
      </c>
      <c r="GW847">
        <v>1</v>
      </c>
      <c r="GX847">
        <f t="shared" si="572"/>
        <v>0</v>
      </c>
      <c r="HA847">
        <v>0</v>
      </c>
      <c r="HB847">
        <v>0</v>
      </c>
      <c r="HC847">
        <f t="shared" si="573"/>
        <v>0</v>
      </c>
      <c r="HE847" t="s">
        <v>3</v>
      </c>
      <c r="HF847" t="s">
        <v>3</v>
      </c>
      <c r="HM847" t="s">
        <v>3</v>
      </c>
      <c r="HN847" t="s">
        <v>3</v>
      </c>
      <c r="HO847" t="s">
        <v>3</v>
      </c>
      <c r="HP847" t="s">
        <v>3</v>
      </c>
      <c r="HQ847" t="s">
        <v>3</v>
      </c>
      <c r="IK847">
        <v>0</v>
      </c>
    </row>
    <row r="848" spans="1:245" x14ac:dyDescent="0.2">
      <c r="A848">
        <v>17</v>
      </c>
      <c r="B848">
        <v>1</v>
      </c>
      <c r="D848">
        <f>ROW(EtalonRes!A322)</f>
        <v>322</v>
      </c>
      <c r="E848" t="s">
        <v>492</v>
      </c>
      <c r="F848" t="s">
        <v>493</v>
      </c>
      <c r="G848" t="s">
        <v>494</v>
      </c>
      <c r="H848" t="s">
        <v>35</v>
      </c>
      <c r="I848">
        <v>6</v>
      </c>
      <c r="J848">
        <v>0</v>
      </c>
      <c r="K848">
        <v>6</v>
      </c>
      <c r="O848">
        <f t="shared" si="541"/>
        <v>1126.74</v>
      </c>
      <c r="P848">
        <f t="shared" si="542"/>
        <v>91.56</v>
      </c>
      <c r="Q848">
        <f t="shared" si="543"/>
        <v>0</v>
      </c>
      <c r="R848">
        <f t="shared" si="544"/>
        <v>0</v>
      </c>
      <c r="S848">
        <f t="shared" si="545"/>
        <v>1035.18</v>
      </c>
      <c r="T848">
        <f t="shared" si="546"/>
        <v>0</v>
      </c>
      <c r="U848">
        <f t="shared" si="547"/>
        <v>1.56</v>
      </c>
      <c r="V848">
        <f t="shared" si="548"/>
        <v>0</v>
      </c>
      <c r="W848">
        <f t="shared" si="549"/>
        <v>0</v>
      </c>
      <c r="X848">
        <f t="shared" si="550"/>
        <v>724.63</v>
      </c>
      <c r="Y848">
        <f t="shared" si="551"/>
        <v>103.52</v>
      </c>
      <c r="AA848">
        <v>1472364219</v>
      </c>
      <c r="AB848">
        <f t="shared" si="552"/>
        <v>187.79</v>
      </c>
      <c r="AC848">
        <f>ROUND((ES848),6)</f>
        <v>15.26</v>
      </c>
      <c r="AD848">
        <f>ROUND((((ET848)-(EU848))+AE848),6)</f>
        <v>0</v>
      </c>
      <c r="AE848">
        <f t="shared" si="574"/>
        <v>0</v>
      </c>
      <c r="AF848">
        <f t="shared" si="574"/>
        <v>172.53</v>
      </c>
      <c r="AG848">
        <f t="shared" si="553"/>
        <v>0</v>
      </c>
      <c r="AH848">
        <f t="shared" si="575"/>
        <v>0.26</v>
      </c>
      <c r="AI848">
        <f t="shared" si="575"/>
        <v>0</v>
      </c>
      <c r="AJ848">
        <f t="shared" si="554"/>
        <v>0</v>
      </c>
      <c r="AK848">
        <v>187.79</v>
      </c>
      <c r="AL848">
        <v>15.26</v>
      </c>
      <c r="AM848">
        <v>0</v>
      </c>
      <c r="AN848">
        <v>0</v>
      </c>
      <c r="AO848">
        <v>172.53</v>
      </c>
      <c r="AP848">
        <v>0</v>
      </c>
      <c r="AQ848">
        <v>0.26</v>
      </c>
      <c r="AR848">
        <v>0</v>
      </c>
      <c r="AS848">
        <v>0</v>
      </c>
      <c r="AT848">
        <v>70</v>
      </c>
      <c r="AU848">
        <v>10</v>
      </c>
      <c r="AV848">
        <v>1</v>
      </c>
      <c r="AW848">
        <v>1</v>
      </c>
      <c r="AZ848">
        <v>1</v>
      </c>
      <c r="BA848">
        <v>1</v>
      </c>
      <c r="BB848">
        <v>1</v>
      </c>
      <c r="BC848">
        <v>1</v>
      </c>
      <c r="BD848" t="s">
        <v>3</v>
      </c>
      <c r="BE848" t="s">
        <v>3</v>
      </c>
      <c r="BF848" t="s">
        <v>3</v>
      </c>
      <c r="BG848" t="s">
        <v>3</v>
      </c>
      <c r="BH848">
        <v>0</v>
      </c>
      <c r="BI848">
        <v>4</v>
      </c>
      <c r="BJ848" t="s">
        <v>495</v>
      </c>
      <c r="BM848">
        <v>0</v>
      </c>
      <c r="BN848">
        <v>0</v>
      </c>
      <c r="BO848" t="s">
        <v>3</v>
      </c>
      <c r="BP848">
        <v>0</v>
      </c>
      <c r="BQ848">
        <v>1</v>
      </c>
      <c r="BR848">
        <v>0</v>
      </c>
      <c r="BS848">
        <v>1</v>
      </c>
      <c r="BT848">
        <v>1</v>
      </c>
      <c r="BU848">
        <v>1</v>
      </c>
      <c r="BV848">
        <v>1</v>
      </c>
      <c r="BW848">
        <v>1</v>
      </c>
      <c r="BX848">
        <v>1</v>
      </c>
      <c r="BY848" t="s">
        <v>3</v>
      </c>
      <c r="BZ848">
        <v>70</v>
      </c>
      <c r="CA848">
        <v>10</v>
      </c>
      <c r="CB848" t="s">
        <v>3</v>
      </c>
      <c r="CE848">
        <v>0</v>
      </c>
      <c r="CF848">
        <v>0</v>
      </c>
      <c r="CG848">
        <v>0</v>
      </c>
      <c r="CM848">
        <v>0</v>
      </c>
      <c r="CN848" t="s">
        <v>3</v>
      </c>
      <c r="CO848">
        <v>0</v>
      </c>
      <c r="CP848">
        <f t="shared" si="555"/>
        <v>1126.74</v>
      </c>
      <c r="CQ848">
        <f t="shared" si="556"/>
        <v>15.26</v>
      </c>
      <c r="CR848">
        <f>((((ET848)*BB848-(EU848)*BS848)+AE848*BS848)*AV848)</f>
        <v>0</v>
      </c>
      <c r="CS848">
        <f t="shared" si="557"/>
        <v>0</v>
      </c>
      <c r="CT848">
        <f t="shared" si="558"/>
        <v>172.53</v>
      </c>
      <c r="CU848">
        <f t="shared" si="559"/>
        <v>0</v>
      </c>
      <c r="CV848">
        <f t="shared" si="560"/>
        <v>0.26</v>
      </c>
      <c r="CW848">
        <f t="shared" si="561"/>
        <v>0</v>
      </c>
      <c r="CX848">
        <f t="shared" si="562"/>
        <v>0</v>
      </c>
      <c r="CY848">
        <f t="shared" si="563"/>
        <v>724.62600000000009</v>
      </c>
      <c r="CZ848">
        <f t="shared" si="564"/>
        <v>103.51800000000001</v>
      </c>
      <c r="DC848" t="s">
        <v>3</v>
      </c>
      <c r="DD848" t="s">
        <v>3</v>
      </c>
      <c r="DE848" t="s">
        <v>3</v>
      </c>
      <c r="DF848" t="s">
        <v>3</v>
      </c>
      <c r="DG848" t="s">
        <v>3</v>
      </c>
      <c r="DH848" t="s">
        <v>3</v>
      </c>
      <c r="DI848" t="s">
        <v>3</v>
      </c>
      <c r="DJ848" t="s">
        <v>3</v>
      </c>
      <c r="DK848" t="s">
        <v>3</v>
      </c>
      <c r="DL848" t="s">
        <v>3</v>
      </c>
      <c r="DM848" t="s">
        <v>3</v>
      </c>
      <c r="DN848">
        <v>0</v>
      </c>
      <c r="DO848">
        <v>0</v>
      </c>
      <c r="DP848">
        <v>1</v>
      </c>
      <c r="DQ848">
        <v>1</v>
      </c>
      <c r="DU848">
        <v>16987630</v>
      </c>
      <c r="DV848" t="s">
        <v>35</v>
      </c>
      <c r="DW848" t="s">
        <v>35</v>
      </c>
      <c r="DX848">
        <v>1</v>
      </c>
      <c r="DZ848" t="s">
        <v>3</v>
      </c>
      <c r="EA848" t="s">
        <v>3</v>
      </c>
      <c r="EB848" t="s">
        <v>3</v>
      </c>
      <c r="EC848" t="s">
        <v>3</v>
      </c>
      <c r="EE848">
        <v>1441815344</v>
      </c>
      <c r="EF848">
        <v>1</v>
      </c>
      <c r="EG848" t="s">
        <v>20</v>
      </c>
      <c r="EH848">
        <v>0</v>
      </c>
      <c r="EI848" t="s">
        <v>3</v>
      </c>
      <c r="EJ848">
        <v>4</v>
      </c>
      <c r="EK848">
        <v>0</v>
      </c>
      <c r="EL848" t="s">
        <v>21</v>
      </c>
      <c r="EM848" t="s">
        <v>22</v>
      </c>
      <c r="EO848" t="s">
        <v>3</v>
      </c>
      <c r="EQ848">
        <v>0</v>
      </c>
      <c r="ER848">
        <v>187.79</v>
      </c>
      <c r="ES848">
        <v>15.26</v>
      </c>
      <c r="ET848">
        <v>0</v>
      </c>
      <c r="EU848">
        <v>0</v>
      </c>
      <c r="EV848">
        <v>172.53</v>
      </c>
      <c r="EW848">
        <v>0.26</v>
      </c>
      <c r="EX848">
        <v>0</v>
      </c>
      <c r="EY848">
        <v>0</v>
      </c>
      <c r="FQ848">
        <v>0</v>
      </c>
      <c r="FR848">
        <f t="shared" si="565"/>
        <v>0</v>
      </c>
      <c r="FS848">
        <v>0</v>
      </c>
      <c r="FX848">
        <v>70</v>
      </c>
      <c r="FY848">
        <v>10</v>
      </c>
      <c r="GA848" t="s">
        <v>3</v>
      </c>
      <c r="GD848">
        <v>0</v>
      </c>
      <c r="GF848">
        <v>-80093692</v>
      </c>
      <c r="GG848">
        <v>2</v>
      </c>
      <c r="GH848">
        <v>1</v>
      </c>
      <c r="GI848">
        <v>-2</v>
      </c>
      <c r="GJ848">
        <v>0</v>
      </c>
      <c r="GK848">
        <f>ROUND(R848*(R12)/100,2)</f>
        <v>0</v>
      </c>
      <c r="GL848">
        <f t="shared" si="566"/>
        <v>0</v>
      </c>
      <c r="GM848">
        <f t="shared" si="567"/>
        <v>1954.89</v>
      </c>
      <c r="GN848">
        <f t="shared" si="568"/>
        <v>0</v>
      </c>
      <c r="GO848">
        <f t="shared" si="569"/>
        <v>0</v>
      </c>
      <c r="GP848">
        <f t="shared" si="570"/>
        <v>1954.89</v>
      </c>
      <c r="GR848">
        <v>0</v>
      </c>
      <c r="GS848">
        <v>3</v>
      </c>
      <c r="GT848">
        <v>0</v>
      </c>
      <c r="GU848" t="s">
        <v>3</v>
      </c>
      <c r="GV848">
        <f t="shared" si="571"/>
        <v>0</v>
      </c>
      <c r="GW848">
        <v>1</v>
      </c>
      <c r="GX848">
        <f t="shared" si="572"/>
        <v>0</v>
      </c>
      <c r="HA848">
        <v>0</v>
      </c>
      <c r="HB848">
        <v>0</v>
      </c>
      <c r="HC848">
        <f t="shared" si="573"/>
        <v>0</v>
      </c>
      <c r="HE848" t="s">
        <v>3</v>
      </c>
      <c r="HF848" t="s">
        <v>3</v>
      </c>
      <c r="HM848" t="s">
        <v>3</v>
      </c>
      <c r="HN848" t="s">
        <v>3</v>
      </c>
      <c r="HO848" t="s">
        <v>3</v>
      </c>
      <c r="HP848" t="s">
        <v>3</v>
      </c>
      <c r="HQ848" t="s">
        <v>3</v>
      </c>
      <c r="IK848">
        <v>0</v>
      </c>
    </row>
    <row r="849" spans="1:245" x14ac:dyDescent="0.2">
      <c r="A849">
        <v>17</v>
      </c>
      <c r="B849">
        <v>1</v>
      </c>
      <c r="D849">
        <f>ROW(EtalonRes!A324)</f>
        <v>324</v>
      </c>
      <c r="E849" t="s">
        <v>496</v>
      </c>
      <c r="F849" t="s">
        <v>497</v>
      </c>
      <c r="G849" t="s">
        <v>498</v>
      </c>
      <c r="H849" t="s">
        <v>35</v>
      </c>
      <c r="I849">
        <v>16</v>
      </c>
      <c r="J849">
        <v>0</v>
      </c>
      <c r="K849">
        <v>16</v>
      </c>
      <c r="O849">
        <f t="shared" si="541"/>
        <v>1699.68</v>
      </c>
      <c r="P849">
        <f t="shared" si="542"/>
        <v>0.96</v>
      </c>
      <c r="Q849">
        <f t="shared" si="543"/>
        <v>0</v>
      </c>
      <c r="R849">
        <f t="shared" si="544"/>
        <v>0</v>
      </c>
      <c r="S849">
        <f t="shared" si="545"/>
        <v>1698.72</v>
      </c>
      <c r="T849">
        <f t="shared" si="546"/>
        <v>0</v>
      </c>
      <c r="U849">
        <f t="shared" si="547"/>
        <v>2.56</v>
      </c>
      <c r="V849">
        <f t="shared" si="548"/>
        <v>0</v>
      </c>
      <c r="W849">
        <f t="shared" si="549"/>
        <v>0</v>
      </c>
      <c r="X849">
        <f t="shared" si="550"/>
        <v>1189.0999999999999</v>
      </c>
      <c r="Y849">
        <f t="shared" si="551"/>
        <v>169.87</v>
      </c>
      <c r="AA849">
        <v>1472364219</v>
      </c>
      <c r="AB849">
        <f t="shared" si="552"/>
        <v>106.23</v>
      </c>
      <c r="AC849">
        <f>ROUND((ES849),6)</f>
        <v>0.06</v>
      </c>
      <c r="AD849">
        <f>ROUND((((ET849)-(EU849))+AE849),6)</f>
        <v>0</v>
      </c>
      <c r="AE849">
        <f t="shared" si="574"/>
        <v>0</v>
      </c>
      <c r="AF849">
        <f t="shared" si="574"/>
        <v>106.17</v>
      </c>
      <c r="AG849">
        <f t="shared" si="553"/>
        <v>0</v>
      </c>
      <c r="AH849">
        <f t="shared" si="575"/>
        <v>0.16</v>
      </c>
      <c r="AI849">
        <f t="shared" si="575"/>
        <v>0</v>
      </c>
      <c r="AJ849">
        <f t="shared" si="554"/>
        <v>0</v>
      </c>
      <c r="AK849">
        <v>106.23</v>
      </c>
      <c r="AL849">
        <v>0.06</v>
      </c>
      <c r="AM849">
        <v>0</v>
      </c>
      <c r="AN849">
        <v>0</v>
      </c>
      <c r="AO849">
        <v>106.17</v>
      </c>
      <c r="AP849">
        <v>0</v>
      </c>
      <c r="AQ849">
        <v>0.16</v>
      </c>
      <c r="AR849">
        <v>0</v>
      </c>
      <c r="AS849">
        <v>0</v>
      </c>
      <c r="AT849">
        <v>70</v>
      </c>
      <c r="AU849">
        <v>10</v>
      </c>
      <c r="AV849">
        <v>1</v>
      </c>
      <c r="AW849">
        <v>1</v>
      </c>
      <c r="AZ849">
        <v>1</v>
      </c>
      <c r="BA849">
        <v>1</v>
      </c>
      <c r="BB849">
        <v>1</v>
      </c>
      <c r="BC849">
        <v>1</v>
      </c>
      <c r="BD849" t="s">
        <v>3</v>
      </c>
      <c r="BE849" t="s">
        <v>3</v>
      </c>
      <c r="BF849" t="s">
        <v>3</v>
      </c>
      <c r="BG849" t="s">
        <v>3</v>
      </c>
      <c r="BH849">
        <v>0</v>
      </c>
      <c r="BI849">
        <v>4</v>
      </c>
      <c r="BJ849" t="s">
        <v>499</v>
      </c>
      <c r="BM849">
        <v>0</v>
      </c>
      <c r="BN849">
        <v>0</v>
      </c>
      <c r="BO849" t="s">
        <v>3</v>
      </c>
      <c r="BP849">
        <v>0</v>
      </c>
      <c r="BQ849">
        <v>1</v>
      </c>
      <c r="BR849">
        <v>0</v>
      </c>
      <c r="BS849">
        <v>1</v>
      </c>
      <c r="BT849">
        <v>1</v>
      </c>
      <c r="BU849">
        <v>1</v>
      </c>
      <c r="BV849">
        <v>1</v>
      </c>
      <c r="BW849">
        <v>1</v>
      </c>
      <c r="BX849">
        <v>1</v>
      </c>
      <c r="BY849" t="s">
        <v>3</v>
      </c>
      <c r="BZ849">
        <v>70</v>
      </c>
      <c r="CA849">
        <v>10</v>
      </c>
      <c r="CB849" t="s">
        <v>3</v>
      </c>
      <c r="CE849">
        <v>0</v>
      </c>
      <c r="CF849">
        <v>0</v>
      </c>
      <c r="CG849">
        <v>0</v>
      </c>
      <c r="CM849">
        <v>0</v>
      </c>
      <c r="CN849" t="s">
        <v>3</v>
      </c>
      <c r="CO849">
        <v>0</v>
      </c>
      <c r="CP849">
        <f t="shared" si="555"/>
        <v>1699.68</v>
      </c>
      <c r="CQ849">
        <f t="shared" si="556"/>
        <v>0.06</v>
      </c>
      <c r="CR849">
        <f>((((ET849)*BB849-(EU849)*BS849)+AE849*BS849)*AV849)</f>
        <v>0</v>
      </c>
      <c r="CS849">
        <f t="shared" si="557"/>
        <v>0</v>
      </c>
      <c r="CT849">
        <f t="shared" si="558"/>
        <v>106.17</v>
      </c>
      <c r="CU849">
        <f t="shared" si="559"/>
        <v>0</v>
      </c>
      <c r="CV849">
        <f t="shared" si="560"/>
        <v>0.16</v>
      </c>
      <c r="CW849">
        <f t="shared" si="561"/>
        <v>0</v>
      </c>
      <c r="CX849">
        <f t="shared" si="562"/>
        <v>0</v>
      </c>
      <c r="CY849">
        <f t="shared" si="563"/>
        <v>1189.104</v>
      </c>
      <c r="CZ849">
        <f t="shared" si="564"/>
        <v>169.87200000000001</v>
      </c>
      <c r="DC849" t="s">
        <v>3</v>
      </c>
      <c r="DD849" t="s">
        <v>3</v>
      </c>
      <c r="DE849" t="s">
        <v>3</v>
      </c>
      <c r="DF849" t="s">
        <v>3</v>
      </c>
      <c r="DG849" t="s">
        <v>3</v>
      </c>
      <c r="DH849" t="s">
        <v>3</v>
      </c>
      <c r="DI849" t="s">
        <v>3</v>
      </c>
      <c r="DJ849" t="s">
        <v>3</v>
      </c>
      <c r="DK849" t="s">
        <v>3</v>
      </c>
      <c r="DL849" t="s">
        <v>3</v>
      </c>
      <c r="DM849" t="s">
        <v>3</v>
      </c>
      <c r="DN849">
        <v>0</v>
      </c>
      <c r="DO849">
        <v>0</v>
      </c>
      <c r="DP849">
        <v>1</v>
      </c>
      <c r="DQ849">
        <v>1</v>
      </c>
      <c r="DU849">
        <v>16987630</v>
      </c>
      <c r="DV849" t="s">
        <v>35</v>
      </c>
      <c r="DW849" t="s">
        <v>35</v>
      </c>
      <c r="DX849">
        <v>1</v>
      </c>
      <c r="DZ849" t="s">
        <v>3</v>
      </c>
      <c r="EA849" t="s">
        <v>3</v>
      </c>
      <c r="EB849" t="s">
        <v>3</v>
      </c>
      <c r="EC849" t="s">
        <v>3</v>
      </c>
      <c r="EE849">
        <v>1441815344</v>
      </c>
      <c r="EF849">
        <v>1</v>
      </c>
      <c r="EG849" t="s">
        <v>20</v>
      </c>
      <c r="EH849">
        <v>0</v>
      </c>
      <c r="EI849" t="s">
        <v>3</v>
      </c>
      <c r="EJ849">
        <v>4</v>
      </c>
      <c r="EK849">
        <v>0</v>
      </c>
      <c r="EL849" t="s">
        <v>21</v>
      </c>
      <c r="EM849" t="s">
        <v>22</v>
      </c>
      <c r="EO849" t="s">
        <v>3</v>
      </c>
      <c r="EQ849">
        <v>0</v>
      </c>
      <c r="ER849">
        <v>106.23</v>
      </c>
      <c r="ES849">
        <v>0.06</v>
      </c>
      <c r="ET849">
        <v>0</v>
      </c>
      <c r="EU849">
        <v>0</v>
      </c>
      <c r="EV849">
        <v>106.17</v>
      </c>
      <c r="EW849">
        <v>0.16</v>
      </c>
      <c r="EX849">
        <v>0</v>
      </c>
      <c r="EY849">
        <v>0</v>
      </c>
      <c r="FQ849">
        <v>0</v>
      </c>
      <c r="FR849">
        <f t="shared" si="565"/>
        <v>0</v>
      </c>
      <c r="FS849">
        <v>0</v>
      </c>
      <c r="FX849">
        <v>70</v>
      </c>
      <c r="FY849">
        <v>10</v>
      </c>
      <c r="GA849" t="s">
        <v>3</v>
      </c>
      <c r="GD849">
        <v>0</v>
      </c>
      <c r="GF849">
        <v>1602988678</v>
      </c>
      <c r="GG849">
        <v>2</v>
      </c>
      <c r="GH849">
        <v>1</v>
      </c>
      <c r="GI849">
        <v>-2</v>
      </c>
      <c r="GJ849">
        <v>0</v>
      </c>
      <c r="GK849">
        <f>ROUND(R849*(R12)/100,2)</f>
        <v>0</v>
      </c>
      <c r="GL849">
        <f t="shared" si="566"/>
        <v>0</v>
      </c>
      <c r="GM849">
        <f t="shared" si="567"/>
        <v>3058.65</v>
      </c>
      <c r="GN849">
        <f t="shared" si="568"/>
        <v>0</v>
      </c>
      <c r="GO849">
        <f t="shared" si="569"/>
        <v>0</v>
      </c>
      <c r="GP849">
        <f t="shared" si="570"/>
        <v>3058.65</v>
      </c>
      <c r="GR849">
        <v>0</v>
      </c>
      <c r="GS849">
        <v>3</v>
      </c>
      <c r="GT849">
        <v>0</v>
      </c>
      <c r="GU849" t="s">
        <v>3</v>
      </c>
      <c r="GV849">
        <f t="shared" si="571"/>
        <v>0</v>
      </c>
      <c r="GW849">
        <v>1</v>
      </c>
      <c r="GX849">
        <f t="shared" si="572"/>
        <v>0</v>
      </c>
      <c r="HA849">
        <v>0</v>
      </c>
      <c r="HB849">
        <v>0</v>
      </c>
      <c r="HC849">
        <f t="shared" si="573"/>
        <v>0</v>
      </c>
      <c r="HE849" t="s">
        <v>3</v>
      </c>
      <c r="HF849" t="s">
        <v>3</v>
      </c>
      <c r="HM849" t="s">
        <v>3</v>
      </c>
      <c r="HN849" t="s">
        <v>3</v>
      </c>
      <c r="HO849" t="s">
        <v>3</v>
      </c>
      <c r="HP849" t="s">
        <v>3</v>
      </c>
      <c r="HQ849" t="s">
        <v>3</v>
      </c>
      <c r="IK849">
        <v>0</v>
      </c>
    </row>
    <row r="850" spans="1:245" x14ac:dyDescent="0.2">
      <c r="A850">
        <v>17</v>
      </c>
      <c r="B850">
        <v>1</v>
      </c>
      <c r="D850">
        <f>ROW(EtalonRes!A325)</f>
        <v>325</v>
      </c>
      <c r="E850" t="s">
        <v>500</v>
      </c>
      <c r="F850" t="s">
        <v>501</v>
      </c>
      <c r="G850" t="s">
        <v>502</v>
      </c>
      <c r="H850" t="s">
        <v>35</v>
      </c>
      <c r="I850">
        <v>16</v>
      </c>
      <c r="J850">
        <v>0</v>
      </c>
      <c r="K850">
        <v>16</v>
      </c>
      <c r="O850">
        <f t="shared" si="541"/>
        <v>2335.6799999999998</v>
      </c>
      <c r="P850">
        <f t="shared" si="542"/>
        <v>0</v>
      </c>
      <c r="Q850">
        <f t="shared" si="543"/>
        <v>0</v>
      </c>
      <c r="R850">
        <f t="shared" si="544"/>
        <v>0</v>
      </c>
      <c r="S850">
        <f t="shared" si="545"/>
        <v>2335.6799999999998</v>
      </c>
      <c r="T850">
        <f t="shared" si="546"/>
        <v>0</v>
      </c>
      <c r="U850">
        <f t="shared" si="547"/>
        <v>3.52</v>
      </c>
      <c r="V850">
        <f t="shared" si="548"/>
        <v>0</v>
      </c>
      <c r="W850">
        <f t="shared" si="549"/>
        <v>0</v>
      </c>
      <c r="X850">
        <f t="shared" si="550"/>
        <v>1634.98</v>
      </c>
      <c r="Y850">
        <f t="shared" si="551"/>
        <v>233.57</v>
      </c>
      <c r="AA850">
        <v>1472364219</v>
      </c>
      <c r="AB850">
        <f t="shared" si="552"/>
        <v>145.97999999999999</v>
      </c>
      <c r="AC850">
        <f>ROUND((ES850),6)</f>
        <v>0</v>
      </c>
      <c r="AD850">
        <f>ROUND((((ET850)-(EU850))+AE850),6)</f>
        <v>0</v>
      </c>
      <c r="AE850">
        <f t="shared" si="574"/>
        <v>0</v>
      </c>
      <c r="AF850">
        <f t="shared" si="574"/>
        <v>145.97999999999999</v>
      </c>
      <c r="AG850">
        <f t="shared" si="553"/>
        <v>0</v>
      </c>
      <c r="AH850">
        <f t="shared" si="575"/>
        <v>0.22</v>
      </c>
      <c r="AI850">
        <f t="shared" si="575"/>
        <v>0</v>
      </c>
      <c r="AJ850">
        <f t="shared" si="554"/>
        <v>0</v>
      </c>
      <c r="AK850">
        <v>145.97999999999999</v>
      </c>
      <c r="AL850">
        <v>0</v>
      </c>
      <c r="AM850">
        <v>0</v>
      </c>
      <c r="AN850">
        <v>0</v>
      </c>
      <c r="AO850">
        <v>145.97999999999999</v>
      </c>
      <c r="AP850">
        <v>0</v>
      </c>
      <c r="AQ850">
        <v>0.22</v>
      </c>
      <c r="AR850">
        <v>0</v>
      </c>
      <c r="AS850">
        <v>0</v>
      </c>
      <c r="AT850">
        <v>70</v>
      </c>
      <c r="AU850">
        <v>10</v>
      </c>
      <c r="AV850">
        <v>1</v>
      </c>
      <c r="AW850">
        <v>1</v>
      </c>
      <c r="AZ850">
        <v>1</v>
      </c>
      <c r="BA850">
        <v>1</v>
      </c>
      <c r="BB850">
        <v>1</v>
      </c>
      <c r="BC850">
        <v>1</v>
      </c>
      <c r="BD850" t="s">
        <v>3</v>
      </c>
      <c r="BE850" t="s">
        <v>3</v>
      </c>
      <c r="BF850" t="s">
        <v>3</v>
      </c>
      <c r="BG850" t="s">
        <v>3</v>
      </c>
      <c r="BH850">
        <v>0</v>
      </c>
      <c r="BI850">
        <v>4</v>
      </c>
      <c r="BJ850" t="s">
        <v>503</v>
      </c>
      <c r="BM850">
        <v>0</v>
      </c>
      <c r="BN850">
        <v>0</v>
      </c>
      <c r="BO850" t="s">
        <v>3</v>
      </c>
      <c r="BP850">
        <v>0</v>
      </c>
      <c r="BQ850">
        <v>1</v>
      </c>
      <c r="BR850">
        <v>0</v>
      </c>
      <c r="BS850">
        <v>1</v>
      </c>
      <c r="BT850">
        <v>1</v>
      </c>
      <c r="BU850">
        <v>1</v>
      </c>
      <c r="BV850">
        <v>1</v>
      </c>
      <c r="BW850">
        <v>1</v>
      </c>
      <c r="BX850">
        <v>1</v>
      </c>
      <c r="BY850" t="s">
        <v>3</v>
      </c>
      <c r="BZ850">
        <v>70</v>
      </c>
      <c r="CA850">
        <v>10</v>
      </c>
      <c r="CB850" t="s">
        <v>3</v>
      </c>
      <c r="CE850">
        <v>0</v>
      </c>
      <c r="CF850">
        <v>0</v>
      </c>
      <c r="CG850">
        <v>0</v>
      </c>
      <c r="CM850">
        <v>0</v>
      </c>
      <c r="CN850" t="s">
        <v>3</v>
      </c>
      <c r="CO850">
        <v>0</v>
      </c>
      <c r="CP850">
        <f t="shared" si="555"/>
        <v>2335.6799999999998</v>
      </c>
      <c r="CQ850">
        <f t="shared" si="556"/>
        <v>0</v>
      </c>
      <c r="CR850">
        <f>((((ET850)*BB850-(EU850)*BS850)+AE850*BS850)*AV850)</f>
        <v>0</v>
      </c>
      <c r="CS850">
        <f t="shared" si="557"/>
        <v>0</v>
      </c>
      <c r="CT850">
        <f t="shared" si="558"/>
        <v>145.97999999999999</v>
      </c>
      <c r="CU850">
        <f t="shared" si="559"/>
        <v>0</v>
      </c>
      <c r="CV850">
        <f t="shared" si="560"/>
        <v>0.22</v>
      </c>
      <c r="CW850">
        <f t="shared" si="561"/>
        <v>0</v>
      </c>
      <c r="CX850">
        <f t="shared" si="562"/>
        <v>0</v>
      </c>
      <c r="CY850">
        <f t="shared" si="563"/>
        <v>1634.9759999999997</v>
      </c>
      <c r="CZ850">
        <f t="shared" si="564"/>
        <v>233.56799999999998</v>
      </c>
      <c r="DC850" t="s">
        <v>3</v>
      </c>
      <c r="DD850" t="s">
        <v>3</v>
      </c>
      <c r="DE850" t="s">
        <v>3</v>
      </c>
      <c r="DF850" t="s">
        <v>3</v>
      </c>
      <c r="DG850" t="s">
        <v>3</v>
      </c>
      <c r="DH850" t="s">
        <v>3</v>
      </c>
      <c r="DI850" t="s">
        <v>3</v>
      </c>
      <c r="DJ850" t="s">
        <v>3</v>
      </c>
      <c r="DK850" t="s">
        <v>3</v>
      </c>
      <c r="DL850" t="s">
        <v>3</v>
      </c>
      <c r="DM850" t="s">
        <v>3</v>
      </c>
      <c r="DN850">
        <v>0</v>
      </c>
      <c r="DO850">
        <v>0</v>
      </c>
      <c r="DP850">
        <v>1</v>
      </c>
      <c r="DQ850">
        <v>1</v>
      </c>
      <c r="DU850">
        <v>16987630</v>
      </c>
      <c r="DV850" t="s">
        <v>35</v>
      </c>
      <c r="DW850" t="s">
        <v>35</v>
      </c>
      <c r="DX850">
        <v>1</v>
      </c>
      <c r="DZ850" t="s">
        <v>3</v>
      </c>
      <c r="EA850" t="s">
        <v>3</v>
      </c>
      <c r="EB850" t="s">
        <v>3</v>
      </c>
      <c r="EC850" t="s">
        <v>3</v>
      </c>
      <c r="EE850">
        <v>1441815344</v>
      </c>
      <c r="EF850">
        <v>1</v>
      </c>
      <c r="EG850" t="s">
        <v>20</v>
      </c>
      <c r="EH850">
        <v>0</v>
      </c>
      <c r="EI850" t="s">
        <v>3</v>
      </c>
      <c r="EJ850">
        <v>4</v>
      </c>
      <c r="EK850">
        <v>0</v>
      </c>
      <c r="EL850" t="s">
        <v>21</v>
      </c>
      <c r="EM850" t="s">
        <v>22</v>
      </c>
      <c r="EO850" t="s">
        <v>3</v>
      </c>
      <c r="EQ850">
        <v>0</v>
      </c>
      <c r="ER850">
        <v>145.97999999999999</v>
      </c>
      <c r="ES850">
        <v>0</v>
      </c>
      <c r="ET850">
        <v>0</v>
      </c>
      <c r="EU850">
        <v>0</v>
      </c>
      <c r="EV850">
        <v>145.97999999999999</v>
      </c>
      <c r="EW850">
        <v>0.22</v>
      </c>
      <c r="EX850">
        <v>0</v>
      </c>
      <c r="EY850">
        <v>0</v>
      </c>
      <c r="FQ850">
        <v>0</v>
      </c>
      <c r="FR850">
        <f t="shared" si="565"/>
        <v>0</v>
      </c>
      <c r="FS850">
        <v>0</v>
      </c>
      <c r="FX850">
        <v>70</v>
      </c>
      <c r="FY850">
        <v>10</v>
      </c>
      <c r="GA850" t="s">
        <v>3</v>
      </c>
      <c r="GD850">
        <v>0</v>
      </c>
      <c r="GF850">
        <v>-1819785623</v>
      </c>
      <c r="GG850">
        <v>2</v>
      </c>
      <c r="GH850">
        <v>1</v>
      </c>
      <c r="GI850">
        <v>-2</v>
      </c>
      <c r="GJ850">
        <v>0</v>
      </c>
      <c r="GK850">
        <f>ROUND(R850*(R12)/100,2)</f>
        <v>0</v>
      </c>
      <c r="GL850">
        <f t="shared" si="566"/>
        <v>0</v>
      </c>
      <c r="GM850">
        <f t="shared" si="567"/>
        <v>4204.2299999999996</v>
      </c>
      <c r="GN850">
        <f t="shared" si="568"/>
        <v>0</v>
      </c>
      <c r="GO850">
        <f t="shared" si="569"/>
        <v>0</v>
      </c>
      <c r="GP850">
        <f t="shared" si="570"/>
        <v>4204.2299999999996</v>
      </c>
      <c r="GR850">
        <v>0</v>
      </c>
      <c r="GS850">
        <v>3</v>
      </c>
      <c r="GT850">
        <v>0</v>
      </c>
      <c r="GU850" t="s">
        <v>3</v>
      </c>
      <c r="GV850">
        <f t="shared" si="571"/>
        <v>0</v>
      </c>
      <c r="GW850">
        <v>1</v>
      </c>
      <c r="GX850">
        <f t="shared" si="572"/>
        <v>0</v>
      </c>
      <c r="HA850">
        <v>0</v>
      </c>
      <c r="HB850">
        <v>0</v>
      </c>
      <c r="HC850">
        <f t="shared" si="573"/>
        <v>0</v>
      </c>
      <c r="HE850" t="s">
        <v>3</v>
      </c>
      <c r="HF850" t="s">
        <v>3</v>
      </c>
      <c r="HM850" t="s">
        <v>3</v>
      </c>
      <c r="HN850" t="s">
        <v>3</v>
      </c>
      <c r="HO850" t="s">
        <v>3</v>
      </c>
      <c r="HP850" t="s">
        <v>3</v>
      </c>
      <c r="HQ850" t="s">
        <v>3</v>
      </c>
      <c r="IK850">
        <v>0</v>
      </c>
    </row>
    <row r="851" spans="1:245" x14ac:dyDescent="0.2">
      <c r="A851">
        <v>17</v>
      </c>
      <c r="B851">
        <v>1</v>
      </c>
      <c r="D851">
        <f>ROW(EtalonRes!A330)</f>
        <v>330</v>
      </c>
      <c r="E851" t="s">
        <v>504</v>
      </c>
      <c r="F851" t="s">
        <v>505</v>
      </c>
      <c r="G851" t="s">
        <v>506</v>
      </c>
      <c r="H851" t="s">
        <v>35</v>
      </c>
      <c r="I851">
        <v>16</v>
      </c>
      <c r="J851">
        <v>0</v>
      </c>
      <c r="K851">
        <v>16</v>
      </c>
      <c r="O851">
        <f t="shared" si="541"/>
        <v>4735.3599999999997</v>
      </c>
      <c r="P851">
        <f t="shared" si="542"/>
        <v>63.68</v>
      </c>
      <c r="Q851">
        <f t="shared" si="543"/>
        <v>0</v>
      </c>
      <c r="R851">
        <f t="shared" si="544"/>
        <v>0</v>
      </c>
      <c r="S851">
        <f t="shared" si="545"/>
        <v>4671.68</v>
      </c>
      <c r="T851">
        <f t="shared" si="546"/>
        <v>0</v>
      </c>
      <c r="U851">
        <f t="shared" si="547"/>
        <v>7.04</v>
      </c>
      <c r="V851">
        <f t="shared" si="548"/>
        <v>0</v>
      </c>
      <c r="W851">
        <f t="shared" si="549"/>
        <v>0</v>
      </c>
      <c r="X851">
        <f t="shared" si="550"/>
        <v>3270.18</v>
      </c>
      <c r="Y851">
        <f t="shared" si="551"/>
        <v>467.17</v>
      </c>
      <c r="AA851">
        <v>1472364219</v>
      </c>
      <c r="AB851">
        <f t="shared" si="552"/>
        <v>295.95999999999998</v>
      </c>
      <c r="AC851">
        <f>ROUND((ES851),6)</f>
        <v>3.98</v>
      </c>
      <c r="AD851">
        <f>ROUND((((ET851)-(EU851))+AE851),6)</f>
        <v>0</v>
      </c>
      <c r="AE851">
        <f t="shared" si="574"/>
        <v>0</v>
      </c>
      <c r="AF851">
        <f t="shared" si="574"/>
        <v>291.98</v>
      </c>
      <c r="AG851">
        <f t="shared" si="553"/>
        <v>0</v>
      </c>
      <c r="AH851">
        <f t="shared" si="575"/>
        <v>0.44</v>
      </c>
      <c r="AI851">
        <f t="shared" si="575"/>
        <v>0</v>
      </c>
      <c r="AJ851">
        <f t="shared" si="554"/>
        <v>0</v>
      </c>
      <c r="AK851">
        <v>295.95999999999998</v>
      </c>
      <c r="AL851">
        <v>3.98</v>
      </c>
      <c r="AM851">
        <v>0</v>
      </c>
      <c r="AN851">
        <v>0</v>
      </c>
      <c r="AO851">
        <v>291.98</v>
      </c>
      <c r="AP851">
        <v>0</v>
      </c>
      <c r="AQ851">
        <v>0.44</v>
      </c>
      <c r="AR851">
        <v>0</v>
      </c>
      <c r="AS851">
        <v>0</v>
      </c>
      <c r="AT851">
        <v>70</v>
      </c>
      <c r="AU851">
        <v>10</v>
      </c>
      <c r="AV851">
        <v>1</v>
      </c>
      <c r="AW851">
        <v>1</v>
      </c>
      <c r="AZ851">
        <v>1</v>
      </c>
      <c r="BA851">
        <v>1</v>
      </c>
      <c r="BB851">
        <v>1</v>
      </c>
      <c r="BC851">
        <v>1</v>
      </c>
      <c r="BD851" t="s">
        <v>3</v>
      </c>
      <c r="BE851" t="s">
        <v>3</v>
      </c>
      <c r="BF851" t="s">
        <v>3</v>
      </c>
      <c r="BG851" t="s">
        <v>3</v>
      </c>
      <c r="BH851">
        <v>0</v>
      </c>
      <c r="BI851">
        <v>4</v>
      </c>
      <c r="BJ851" t="s">
        <v>507</v>
      </c>
      <c r="BM851">
        <v>0</v>
      </c>
      <c r="BN851">
        <v>0</v>
      </c>
      <c r="BO851" t="s">
        <v>3</v>
      </c>
      <c r="BP851">
        <v>0</v>
      </c>
      <c r="BQ851">
        <v>1</v>
      </c>
      <c r="BR851">
        <v>0</v>
      </c>
      <c r="BS851">
        <v>1</v>
      </c>
      <c r="BT851">
        <v>1</v>
      </c>
      <c r="BU851">
        <v>1</v>
      </c>
      <c r="BV851">
        <v>1</v>
      </c>
      <c r="BW851">
        <v>1</v>
      </c>
      <c r="BX851">
        <v>1</v>
      </c>
      <c r="BY851" t="s">
        <v>3</v>
      </c>
      <c r="BZ851">
        <v>70</v>
      </c>
      <c r="CA851">
        <v>10</v>
      </c>
      <c r="CB851" t="s">
        <v>3</v>
      </c>
      <c r="CE851">
        <v>0</v>
      </c>
      <c r="CF851">
        <v>0</v>
      </c>
      <c r="CG851">
        <v>0</v>
      </c>
      <c r="CM851">
        <v>0</v>
      </c>
      <c r="CN851" t="s">
        <v>3</v>
      </c>
      <c r="CO851">
        <v>0</v>
      </c>
      <c r="CP851">
        <f t="shared" si="555"/>
        <v>4735.3600000000006</v>
      </c>
      <c r="CQ851">
        <f t="shared" si="556"/>
        <v>3.98</v>
      </c>
      <c r="CR851">
        <f>((((ET851)*BB851-(EU851)*BS851)+AE851*BS851)*AV851)</f>
        <v>0</v>
      </c>
      <c r="CS851">
        <f t="shared" si="557"/>
        <v>0</v>
      </c>
      <c r="CT851">
        <f t="shared" si="558"/>
        <v>291.98</v>
      </c>
      <c r="CU851">
        <f t="shared" si="559"/>
        <v>0</v>
      </c>
      <c r="CV851">
        <f t="shared" si="560"/>
        <v>0.44</v>
      </c>
      <c r="CW851">
        <f t="shared" si="561"/>
        <v>0</v>
      </c>
      <c r="CX851">
        <f t="shared" si="562"/>
        <v>0</v>
      </c>
      <c r="CY851">
        <f t="shared" si="563"/>
        <v>3270.1760000000004</v>
      </c>
      <c r="CZ851">
        <f t="shared" si="564"/>
        <v>467.16800000000001</v>
      </c>
      <c r="DC851" t="s">
        <v>3</v>
      </c>
      <c r="DD851" t="s">
        <v>3</v>
      </c>
      <c r="DE851" t="s">
        <v>3</v>
      </c>
      <c r="DF851" t="s">
        <v>3</v>
      </c>
      <c r="DG851" t="s">
        <v>3</v>
      </c>
      <c r="DH851" t="s">
        <v>3</v>
      </c>
      <c r="DI851" t="s">
        <v>3</v>
      </c>
      <c r="DJ851" t="s">
        <v>3</v>
      </c>
      <c r="DK851" t="s">
        <v>3</v>
      </c>
      <c r="DL851" t="s">
        <v>3</v>
      </c>
      <c r="DM851" t="s">
        <v>3</v>
      </c>
      <c r="DN851">
        <v>0</v>
      </c>
      <c r="DO851">
        <v>0</v>
      </c>
      <c r="DP851">
        <v>1</v>
      </c>
      <c r="DQ851">
        <v>1</v>
      </c>
      <c r="DU851">
        <v>16987630</v>
      </c>
      <c r="DV851" t="s">
        <v>35</v>
      </c>
      <c r="DW851" t="s">
        <v>35</v>
      </c>
      <c r="DX851">
        <v>1</v>
      </c>
      <c r="DZ851" t="s">
        <v>3</v>
      </c>
      <c r="EA851" t="s">
        <v>3</v>
      </c>
      <c r="EB851" t="s">
        <v>3</v>
      </c>
      <c r="EC851" t="s">
        <v>3</v>
      </c>
      <c r="EE851">
        <v>1441815344</v>
      </c>
      <c r="EF851">
        <v>1</v>
      </c>
      <c r="EG851" t="s">
        <v>20</v>
      </c>
      <c r="EH851">
        <v>0</v>
      </c>
      <c r="EI851" t="s">
        <v>3</v>
      </c>
      <c r="EJ851">
        <v>4</v>
      </c>
      <c r="EK851">
        <v>0</v>
      </c>
      <c r="EL851" t="s">
        <v>21</v>
      </c>
      <c r="EM851" t="s">
        <v>22</v>
      </c>
      <c r="EO851" t="s">
        <v>3</v>
      </c>
      <c r="EQ851">
        <v>0</v>
      </c>
      <c r="ER851">
        <v>295.95999999999998</v>
      </c>
      <c r="ES851">
        <v>3.98</v>
      </c>
      <c r="ET851">
        <v>0</v>
      </c>
      <c r="EU851">
        <v>0</v>
      </c>
      <c r="EV851">
        <v>291.98</v>
      </c>
      <c r="EW851">
        <v>0.44</v>
      </c>
      <c r="EX851">
        <v>0</v>
      </c>
      <c r="EY851">
        <v>0</v>
      </c>
      <c r="FQ851">
        <v>0</v>
      </c>
      <c r="FR851">
        <f t="shared" si="565"/>
        <v>0</v>
      </c>
      <c r="FS851">
        <v>0</v>
      </c>
      <c r="FX851">
        <v>70</v>
      </c>
      <c r="FY851">
        <v>10</v>
      </c>
      <c r="GA851" t="s">
        <v>3</v>
      </c>
      <c r="GD851">
        <v>0</v>
      </c>
      <c r="GF851">
        <v>1031718275</v>
      </c>
      <c r="GG851">
        <v>2</v>
      </c>
      <c r="GH851">
        <v>1</v>
      </c>
      <c r="GI851">
        <v>-2</v>
      </c>
      <c r="GJ851">
        <v>0</v>
      </c>
      <c r="GK851">
        <f>ROUND(R851*(R12)/100,2)</f>
        <v>0</v>
      </c>
      <c r="GL851">
        <f t="shared" si="566"/>
        <v>0</v>
      </c>
      <c r="GM851">
        <f t="shared" si="567"/>
        <v>8472.7099999999991</v>
      </c>
      <c r="GN851">
        <f t="shared" si="568"/>
        <v>0</v>
      </c>
      <c r="GO851">
        <f t="shared" si="569"/>
        <v>0</v>
      </c>
      <c r="GP851">
        <f t="shared" si="570"/>
        <v>8472.7099999999991</v>
      </c>
      <c r="GR851">
        <v>0</v>
      </c>
      <c r="GS851">
        <v>3</v>
      </c>
      <c r="GT851">
        <v>0</v>
      </c>
      <c r="GU851" t="s">
        <v>3</v>
      </c>
      <c r="GV851">
        <f t="shared" si="571"/>
        <v>0</v>
      </c>
      <c r="GW851">
        <v>1</v>
      </c>
      <c r="GX851">
        <f t="shared" si="572"/>
        <v>0</v>
      </c>
      <c r="HA851">
        <v>0</v>
      </c>
      <c r="HB851">
        <v>0</v>
      </c>
      <c r="HC851">
        <f t="shared" si="573"/>
        <v>0</v>
      </c>
      <c r="HE851" t="s">
        <v>3</v>
      </c>
      <c r="HF851" t="s">
        <v>3</v>
      </c>
      <c r="HM851" t="s">
        <v>3</v>
      </c>
      <c r="HN851" t="s">
        <v>3</v>
      </c>
      <c r="HO851" t="s">
        <v>3</v>
      </c>
      <c r="HP851" t="s">
        <v>3</v>
      </c>
      <c r="HQ851" t="s">
        <v>3</v>
      </c>
      <c r="IK851">
        <v>0</v>
      </c>
    </row>
    <row r="852" spans="1:245" x14ac:dyDescent="0.2">
      <c r="A852">
        <v>17</v>
      </c>
      <c r="B852">
        <v>1</v>
      </c>
      <c r="D852">
        <f>ROW(EtalonRes!A334)</f>
        <v>334</v>
      </c>
      <c r="E852" t="s">
        <v>508</v>
      </c>
      <c r="F852" t="s">
        <v>509</v>
      </c>
      <c r="G852" t="s">
        <v>510</v>
      </c>
      <c r="H852" t="s">
        <v>35</v>
      </c>
      <c r="I852">
        <v>6</v>
      </c>
      <c r="J852">
        <v>0</v>
      </c>
      <c r="K852">
        <v>6</v>
      </c>
      <c r="O852">
        <f t="shared" si="541"/>
        <v>1483.32</v>
      </c>
      <c r="P852">
        <f t="shared" si="542"/>
        <v>2.82</v>
      </c>
      <c r="Q852">
        <f t="shared" si="543"/>
        <v>109.45</v>
      </c>
      <c r="R852">
        <f t="shared" si="544"/>
        <v>69.38</v>
      </c>
      <c r="S852">
        <f t="shared" si="545"/>
        <v>1371.05</v>
      </c>
      <c r="T852">
        <f t="shared" si="546"/>
        <v>0</v>
      </c>
      <c r="U852">
        <f t="shared" si="547"/>
        <v>1.9319999999999999</v>
      </c>
      <c r="V852">
        <f t="shared" si="548"/>
        <v>0</v>
      </c>
      <c r="W852">
        <f t="shared" si="549"/>
        <v>0</v>
      </c>
      <c r="X852">
        <f t="shared" si="550"/>
        <v>959.74</v>
      </c>
      <c r="Y852">
        <f t="shared" si="551"/>
        <v>137.11000000000001</v>
      </c>
      <c r="AA852">
        <v>1472364219</v>
      </c>
      <c r="AB852">
        <f t="shared" si="552"/>
        <v>247.22</v>
      </c>
      <c r="AC852">
        <f>ROUND(((ES852*1)),6)</f>
        <v>0.47</v>
      </c>
      <c r="AD852">
        <f>ROUND(((((ET852*0.7))-((EU852*0.7)))+AE852),6)</f>
        <v>18.242000000000001</v>
      </c>
      <c r="AE852">
        <f>ROUND(((EU852*0.7)),6)</f>
        <v>11.564</v>
      </c>
      <c r="AF852">
        <f>ROUND(((EV852*0.7)),6)</f>
        <v>228.50800000000001</v>
      </c>
      <c r="AG852">
        <f t="shared" si="553"/>
        <v>0</v>
      </c>
      <c r="AH852">
        <f>((EW852*0.7))</f>
        <v>0.32200000000000001</v>
      </c>
      <c r="AI852">
        <f>((EX852*0.7))</f>
        <v>0</v>
      </c>
      <c r="AJ852">
        <f t="shared" si="554"/>
        <v>0</v>
      </c>
      <c r="AK852">
        <v>352.97</v>
      </c>
      <c r="AL852">
        <v>0.47</v>
      </c>
      <c r="AM852">
        <v>26.06</v>
      </c>
      <c r="AN852">
        <v>16.52</v>
      </c>
      <c r="AO852">
        <v>326.44</v>
      </c>
      <c r="AP852">
        <v>0</v>
      </c>
      <c r="AQ852">
        <v>0.46</v>
      </c>
      <c r="AR852">
        <v>0</v>
      </c>
      <c r="AS852">
        <v>0</v>
      </c>
      <c r="AT852">
        <v>70</v>
      </c>
      <c r="AU852">
        <v>10</v>
      </c>
      <c r="AV852">
        <v>1</v>
      </c>
      <c r="AW852">
        <v>1</v>
      </c>
      <c r="AZ852">
        <v>1</v>
      </c>
      <c r="BA852">
        <v>1</v>
      </c>
      <c r="BB852">
        <v>1</v>
      </c>
      <c r="BC852">
        <v>1</v>
      </c>
      <c r="BD852" t="s">
        <v>3</v>
      </c>
      <c r="BE852" t="s">
        <v>3</v>
      </c>
      <c r="BF852" t="s">
        <v>3</v>
      </c>
      <c r="BG852" t="s">
        <v>3</v>
      </c>
      <c r="BH852">
        <v>0</v>
      </c>
      <c r="BI852">
        <v>4</v>
      </c>
      <c r="BJ852" t="s">
        <v>511</v>
      </c>
      <c r="BM852">
        <v>0</v>
      </c>
      <c r="BN852">
        <v>0</v>
      </c>
      <c r="BO852" t="s">
        <v>3</v>
      </c>
      <c r="BP852">
        <v>0</v>
      </c>
      <c r="BQ852">
        <v>1</v>
      </c>
      <c r="BR852">
        <v>0</v>
      </c>
      <c r="BS852">
        <v>1</v>
      </c>
      <c r="BT852">
        <v>1</v>
      </c>
      <c r="BU852">
        <v>1</v>
      </c>
      <c r="BV852">
        <v>1</v>
      </c>
      <c r="BW852">
        <v>1</v>
      </c>
      <c r="BX852">
        <v>1</v>
      </c>
      <c r="BY852" t="s">
        <v>3</v>
      </c>
      <c r="BZ852">
        <v>70</v>
      </c>
      <c r="CA852">
        <v>10</v>
      </c>
      <c r="CB852" t="s">
        <v>3</v>
      </c>
      <c r="CE852">
        <v>0</v>
      </c>
      <c r="CF852">
        <v>0</v>
      </c>
      <c r="CG852">
        <v>0</v>
      </c>
      <c r="CM852">
        <v>0</v>
      </c>
      <c r="CN852" t="s">
        <v>709</v>
      </c>
      <c r="CO852">
        <v>0</v>
      </c>
      <c r="CP852">
        <f t="shared" si="555"/>
        <v>1483.32</v>
      </c>
      <c r="CQ852">
        <f t="shared" si="556"/>
        <v>0.47</v>
      </c>
      <c r="CR852">
        <f>(((((ET852*0.7))*BB852-((EU852*0.7))*BS852)+AE852*BS852)*AV852)</f>
        <v>18.241999999999997</v>
      </c>
      <c r="CS852">
        <f t="shared" si="557"/>
        <v>11.564</v>
      </c>
      <c r="CT852">
        <f t="shared" si="558"/>
        <v>228.50800000000001</v>
      </c>
      <c r="CU852">
        <f t="shared" si="559"/>
        <v>0</v>
      </c>
      <c r="CV852">
        <f t="shared" si="560"/>
        <v>0.32200000000000001</v>
      </c>
      <c r="CW852">
        <f t="shared" si="561"/>
        <v>0</v>
      </c>
      <c r="CX852">
        <f t="shared" si="562"/>
        <v>0</v>
      </c>
      <c r="CY852">
        <f t="shared" si="563"/>
        <v>959.73500000000001</v>
      </c>
      <c r="CZ852">
        <f t="shared" si="564"/>
        <v>137.10499999999999</v>
      </c>
      <c r="DC852" t="s">
        <v>3</v>
      </c>
      <c r="DD852" t="s">
        <v>512</v>
      </c>
      <c r="DE852" t="s">
        <v>513</v>
      </c>
      <c r="DF852" t="s">
        <v>513</v>
      </c>
      <c r="DG852" t="s">
        <v>513</v>
      </c>
      <c r="DH852" t="s">
        <v>3</v>
      </c>
      <c r="DI852" t="s">
        <v>513</v>
      </c>
      <c r="DJ852" t="s">
        <v>513</v>
      </c>
      <c r="DK852" t="s">
        <v>3</v>
      </c>
      <c r="DL852" t="s">
        <v>3</v>
      </c>
      <c r="DM852" t="s">
        <v>3</v>
      </c>
      <c r="DN852">
        <v>0</v>
      </c>
      <c r="DO852">
        <v>0</v>
      </c>
      <c r="DP852">
        <v>1</v>
      </c>
      <c r="DQ852">
        <v>1</v>
      </c>
      <c r="DU852">
        <v>16987630</v>
      </c>
      <c r="DV852" t="s">
        <v>35</v>
      </c>
      <c r="DW852" t="s">
        <v>35</v>
      </c>
      <c r="DX852">
        <v>1</v>
      </c>
      <c r="DZ852" t="s">
        <v>3</v>
      </c>
      <c r="EA852" t="s">
        <v>3</v>
      </c>
      <c r="EB852" t="s">
        <v>3</v>
      </c>
      <c r="EC852" t="s">
        <v>3</v>
      </c>
      <c r="EE852">
        <v>1441815344</v>
      </c>
      <c r="EF852">
        <v>1</v>
      </c>
      <c r="EG852" t="s">
        <v>20</v>
      </c>
      <c r="EH852">
        <v>0</v>
      </c>
      <c r="EI852" t="s">
        <v>3</v>
      </c>
      <c r="EJ852">
        <v>4</v>
      </c>
      <c r="EK852">
        <v>0</v>
      </c>
      <c r="EL852" t="s">
        <v>21</v>
      </c>
      <c r="EM852" t="s">
        <v>22</v>
      </c>
      <c r="EO852" t="s">
        <v>327</v>
      </c>
      <c r="EQ852">
        <v>0</v>
      </c>
      <c r="ER852">
        <v>352.97</v>
      </c>
      <c r="ES852">
        <v>0.47</v>
      </c>
      <c r="ET852">
        <v>26.06</v>
      </c>
      <c r="EU852">
        <v>16.52</v>
      </c>
      <c r="EV852">
        <v>326.44</v>
      </c>
      <c r="EW852">
        <v>0.46</v>
      </c>
      <c r="EX852">
        <v>0</v>
      </c>
      <c r="EY852">
        <v>0</v>
      </c>
      <c r="FQ852">
        <v>0</v>
      </c>
      <c r="FR852">
        <f t="shared" si="565"/>
        <v>0</v>
      </c>
      <c r="FS852">
        <v>0</v>
      </c>
      <c r="FX852">
        <v>70</v>
      </c>
      <c r="FY852">
        <v>10</v>
      </c>
      <c r="GA852" t="s">
        <v>3</v>
      </c>
      <c r="GD852">
        <v>0</v>
      </c>
      <c r="GF852">
        <v>-692456757</v>
      </c>
      <c r="GG852">
        <v>2</v>
      </c>
      <c r="GH852">
        <v>1</v>
      </c>
      <c r="GI852">
        <v>-2</v>
      </c>
      <c r="GJ852">
        <v>0</v>
      </c>
      <c r="GK852">
        <f>ROUND(R852*(R12)/100,2)</f>
        <v>74.930000000000007</v>
      </c>
      <c r="GL852">
        <f t="shared" si="566"/>
        <v>0</v>
      </c>
      <c r="GM852">
        <f t="shared" si="567"/>
        <v>2655.1</v>
      </c>
      <c r="GN852">
        <f t="shared" si="568"/>
        <v>0</v>
      </c>
      <c r="GO852">
        <f t="shared" si="569"/>
        <v>0</v>
      </c>
      <c r="GP852">
        <f t="shared" si="570"/>
        <v>2655.1</v>
      </c>
      <c r="GR852">
        <v>0</v>
      </c>
      <c r="GS852">
        <v>3</v>
      </c>
      <c r="GT852">
        <v>0</v>
      </c>
      <c r="GU852" t="s">
        <v>3</v>
      </c>
      <c r="GV852">
        <f t="shared" si="571"/>
        <v>0</v>
      </c>
      <c r="GW852">
        <v>1</v>
      </c>
      <c r="GX852">
        <f t="shared" si="572"/>
        <v>0</v>
      </c>
      <c r="HA852">
        <v>0</v>
      </c>
      <c r="HB852">
        <v>0</v>
      </c>
      <c r="HC852">
        <f t="shared" si="573"/>
        <v>0</v>
      </c>
      <c r="HE852" t="s">
        <v>3</v>
      </c>
      <c r="HF852" t="s">
        <v>3</v>
      </c>
      <c r="HM852" t="s">
        <v>3</v>
      </c>
      <c r="HN852" t="s">
        <v>3</v>
      </c>
      <c r="HO852" t="s">
        <v>3</v>
      </c>
      <c r="HP852" t="s">
        <v>3</v>
      </c>
      <c r="HQ852" t="s">
        <v>3</v>
      </c>
      <c r="IK852">
        <v>0</v>
      </c>
    </row>
    <row r="853" spans="1:245" x14ac:dyDescent="0.2">
      <c r="A853">
        <v>17</v>
      </c>
      <c r="B853">
        <v>1</v>
      </c>
      <c r="D853">
        <f>ROW(EtalonRes!A336)</f>
        <v>336</v>
      </c>
      <c r="E853" t="s">
        <v>3</v>
      </c>
      <c r="F853" t="s">
        <v>514</v>
      </c>
      <c r="G853" t="s">
        <v>515</v>
      </c>
      <c r="H853" t="s">
        <v>35</v>
      </c>
      <c r="I853">
        <v>6</v>
      </c>
      <c r="J853">
        <v>0</v>
      </c>
      <c r="K853">
        <v>6</v>
      </c>
      <c r="O853">
        <f t="shared" si="541"/>
        <v>627.62</v>
      </c>
      <c r="P853">
        <f t="shared" si="542"/>
        <v>0</v>
      </c>
      <c r="Q853">
        <f t="shared" si="543"/>
        <v>52.79</v>
      </c>
      <c r="R853">
        <f t="shared" si="544"/>
        <v>33.479999999999997</v>
      </c>
      <c r="S853">
        <f t="shared" si="545"/>
        <v>574.83000000000004</v>
      </c>
      <c r="T853">
        <f t="shared" si="546"/>
        <v>0</v>
      </c>
      <c r="U853">
        <f t="shared" si="547"/>
        <v>0.81</v>
      </c>
      <c r="V853">
        <f t="shared" si="548"/>
        <v>0</v>
      </c>
      <c r="W853">
        <f t="shared" si="549"/>
        <v>0</v>
      </c>
      <c r="X853">
        <f t="shared" si="550"/>
        <v>402.38</v>
      </c>
      <c r="Y853">
        <f t="shared" si="551"/>
        <v>57.48</v>
      </c>
      <c r="AA853">
        <v>-1</v>
      </c>
      <c r="AB853">
        <f t="shared" si="552"/>
        <v>104.60250000000001</v>
      </c>
      <c r="AC853">
        <f>ROUND((((ES853*3)*1)),6)</f>
        <v>0</v>
      </c>
      <c r="AD853">
        <f>ROUND((((((ET853*3)*0.75))-(((EU853*3)*0.75)))+AE853),6)</f>
        <v>8.7974999999999994</v>
      </c>
      <c r="AE853">
        <f>ROUND((((EU853*3)*0.75)),6)</f>
        <v>5.58</v>
      </c>
      <c r="AF853">
        <f>ROUND((((EV853*3)*0.75)),6)</f>
        <v>95.805000000000007</v>
      </c>
      <c r="AG853">
        <f t="shared" si="553"/>
        <v>0</v>
      </c>
      <c r="AH853">
        <f>(((EW853*3)*0.75))</f>
        <v>0.13500000000000001</v>
      </c>
      <c r="AI853">
        <f>(((EX853*3)*0.75))</f>
        <v>0</v>
      </c>
      <c r="AJ853">
        <f t="shared" si="554"/>
        <v>0</v>
      </c>
      <c r="AK853">
        <v>46.49</v>
      </c>
      <c r="AL853">
        <v>0</v>
      </c>
      <c r="AM853">
        <v>3.91</v>
      </c>
      <c r="AN853">
        <v>2.48</v>
      </c>
      <c r="AO853">
        <v>42.58</v>
      </c>
      <c r="AP853">
        <v>0</v>
      </c>
      <c r="AQ853">
        <v>0.06</v>
      </c>
      <c r="AR853">
        <v>0</v>
      </c>
      <c r="AS853">
        <v>0</v>
      </c>
      <c r="AT853">
        <v>70</v>
      </c>
      <c r="AU853">
        <v>10</v>
      </c>
      <c r="AV853">
        <v>1</v>
      </c>
      <c r="AW853">
        <v>1</v>
      </c>
      <c r="AZ853">
        <v>1</v>
      </c>
      <c r="BA853">
        <v>1</v>
      </c>
      <c r="BB853">
        <v>1</v>
      </c>
      <c r="BC853">
        <v>1</v>
      </c>
      <c r="BD853" t="s">
        <v>3</v>
      </c>
      <c r="BE853" t="s">
        <v>3</v>
      </c>
      <c r="BF853" t="s">
        <v>3</v>
      </c>
      <c r="BG853" t="s">
        <v>3</v>
      </c>
      <c r="BH853">
        <v>0</v>
      </c>
      <c r="BI853">
        <v>4</v>
      </c>
      <c r="BJ853" t="s">
        <v>516</v>
      </c>
      <c r="BM853">
        <v>0</v>
      </c>
      <c r="BN853">
        <v>0</v>
      </c>
      <c r="BO853" t="s">
        <v>3</v>
      </c>
      <c r="BP853">
        <v>0</v>
      </c>
      <c r="BQ853">
        <v>1</v>
      </c>
      <c r="BR853">
        <v>0</v>
      </c>
      <c r="BS853">
        <v>1</v>
      </c>
      <c r="BT853">
        <v>1</v>
      </c>
      <c r="BU853">
        <v>1</v>
      </c>
      <c r="BV853">
        <v>1</v>
      </c>
      <c r="BW853">
        <v>1</v>
      </c>
      <c r="BX853">
        <v>1</v>
      </c>
      <c r="BY853" t="s">
        <v>3</v>
      </c>
      <c r="BZ853">
        <v>70</v>
      </c>
      <c r="CA853">
        <v>10</v>
      </c>
      <c r="CB853" t="s">
        <v>3</v>
      </c>
      <c r="CE853">
        <v>0</v>
      </c>
      <c r="CF853">
        <v>0</v>
      </c>
      <c r="CG853">
        <v>0</v>
      </c>
      <c r="CM853">
        <v>0</v>
      </c>
      <c r="CN853" t="s">
        <v>710</v>
      </c>
      <c r="CO853">
        <v>0</v>
      </c>
      <c r="CP853">
        <f t="shared" si="555"/>
        <v>627.62</v>
      </c>
      <c r="CQ853">
        <f t="shared" si="556"/>
        <v>0</v>
      </c>
      <c r="CR853">
        <f>((((((ET853*3)*0.75))*BB853-(((EU853*3)*0.75))*BS853)+AE853*BS853)*AV853)</f>
        <v>8.7974999999999994</v>
      </c>
      <c r="CS853">
        <f t="shared" si="557"/>
        <v>5.58</v>
      </c>
      <c r="CT853">
        <f t="shared" si="558"/>
        <v>95.805000000000007</v>
      </c>
      <c r="CU853">
        <f t="shared" si="559"/>
        <v>0</v>
      </c>
      <c r="CV853">
        <f t="shared" si="560"/>
        <v>0.13500000000000001</v>
      </c>
      <c r="CW853">
        <f t="shared" si="561"/>
        <v>0</v>
      </c>
      <c r="CX853">
        <f t="shared" si="562"/>
        <v>0</v>
      </c>
      <c r="CY853">
        <f t="shared" si="563"/>
        <v>402.38100000000009</v>
      </c>
      <c r="CZ853">
        <f t="shared" si="564"/>
        <v>57.483000000000004</v>
      </c>
      <c r="DC853" t="s">
        <v>3</v>
      </c>
      <c r="DD853" t="s">
        <v>517</v>
      </c>
      <c r="DE853" t="s">
        <v>518</v>
      </c>
      <c r="DF853" t="s">
        <v>518</v>
      </c>
      <c r="DG853" t="s">
        <v>518</v>
      </c>
      <c r="DH853" t="s">
        <v>3</v>
      </c>
      <c r="DI853" t="s">
        <v>518</v>
      </c>
      <c r="DJ853" t="s">
        <v>518</v>
      </c>
      <c r="DK853" t="s">
        <v>3</v>
      </c>
      <c r="DL853" t="s">
        <v>3</v>
      </c>
      <c r="DM853" t="s">
        <v>3</v>
      </c>
      <c r="DN853">
        <v>0</v>
      </c>
      <c r="DO853">
        <v>0</v>
      </c>
      <c r="DP853">
        <v>1</v>
      </c>
      <c r="DQ853">
        <v>1</v>
      </c>
      <c r="DU853">
        <v>16987630</v>
      </c>
      <c r="DV853" t="s">
        <v>35</v>
      </c>
      <c r="DW853" t="s">
        <v>35</v>
      </c>
      <c r="DX853">
        <v>1</v>
      </c>
      <c r="DZ853" t="s">
        <v>3</v>
      </c>
      <c r="EA853" t="s">
        <v>3</v>
      </c>
      <c r="EB853" t="s">
        <v>3</v>
      </c>
      <c r="EC853" t="s">
        <v>3</v>
      </c>
      <c r="EE853">
        <v>1441815344</v>
      </c>
      <c r="EF853">
        <v>1</v>
      </c>
      <c r="EG853" t="s">
        <v>20</v>
      </c>
      <c r="EH853">
        <v>0</v>
      </c>
      <c r="EI853" t="s">
        <v>3</v>
      </c>
      <c r="EJ853">
        <v>4</v>
      </c>
      <c r="EK853">
        <v>0</v>
      </c>
      <c r="EL853" t="s">
        <v>21</v>
      </c>
      <c r="EM853" t="s">
        <v>22</v>
      </c>
      <c r="EO853" t="s">
        <v>332</v>
      </c>
      <c r="EQ853">
        <v>1024</v>
      </c>
      <c r="ER853">
        <v>46.49</v>
      </c>
      <c r="ES853">
        <v>0</v>
      </c>
      <c r="ET853">
        <v>3.91</v>
      </c>
      <c r="EU853">
        <v>2.48</v>
      </c>
      <c r="EV853">
        <v>42.58</v>
      </c>
      <c r="EW853">
        <v>0.06</v>
      </c>
      <c r="EX853">
        <v>0</v>
      </c>
      <c r="EY853">
        <v>0</v>
      </c>
      <c r="FQ853">
        <v>0</v>
      </c>
      <c r="FR853">
        <f t="shared" si="565"/>
        <v>0</v>
      </c>
      <c r="FS853">
        <v>0</v>
      </c>
      <c r="FX853">
        <v>70</v>
      </c>
      <c r="FY853">
        <v>10</v>
      </c>
      <c r="GA853" t="s">
        <v>3</v>
      </c>
      <c r="GD853">
        <v>0</v>
      </c>
      <c r="GF853">
        <v>-125210315</v>
      </c>
      <c r="GG853">
        <v>2</v>
      </c>
      <c r="GH853">
        <v>1</v>
      </c>
      <c r="GI853">
        <v>-2</v>
      </c>
      <c r="GJ853">
        <v>0</v>
      </c>
      <c r="GK853">
        <f>ROUND(R853*(R12)/100,2)</f>
        <v>36.159999999999997</v>
      </c>
      <c r="GL853">
        <f t="shared" si="566"/>
        <v>0</v>
      </c>
      <c r="GM853">
        <f t="shared" si="567"/>
        <v>1123.6400000000001</v>
      </c>
      <c r="GN853">
        <f t="shared" si="568"/>
        <v>0</v>
      </c>
      <c r="GO853">
        <f t="shared" si="569"/>
        <v>0</v>
      </c>
      <c r="GP853">
        <f t="shared" si="570"/>
        <v>1123.6400000000001</v>
      </c>
      <c r="GR853">
        <v>0</v>
      </c>
      <c r="GS853">
        <v>3</v>
      </c>
      <c r="GT853">
        <v>0</v>
      </c>
      <c r="GU853" t="s">
        <v>3</v>
      </c>
      <c r="GV853">
        <f t="shared" si="571"/>
        <v>0</v>
      </c>
      <c r="GW853">
        <v>1</v>
      </c>
      <c r="GX853">
        <f t="shared" si="572"/>
        <v>0</v>
      </c>
      <c r="HA853">
        <v>0</v>
      </c>
      <c r="HB853">
        <v>0</v>
      </c>
      <c r="HC853">
        <f t="shared" si="573"/>
        <v>0</v>
      </c>
      <c r="HE853" t="s">
        <v>3</v>
      </c>
      <c r="HF853" t="s">
        <v>3</v>
      </c>
      <c r="HM853" t="s">
        <v>3</v>
      </c>
      <c r="HN853" t="s">
        <v>3</v>
      </c>
      <c r="HO853" t="s">
        <v>3</v>
      </c>
      <c r="HP853" t="s">
        <v>3</v>
      </c>
      <c r="HQ853" t="s">
        <v>3</v>
      </c>
      <c r="IK853">
        <v>0</v>
      </c>
    </row>
    <row r="854" spans="1:245" x14ac:dyDescent="0.2">
      <c r="A854">
        <v>17</v>
      </c>
      <c r="B854">
        <v>1</v>
      </c>
      <c r="D854">
        <f>ROW(EtalonRes!A338)</f>
        <v>338</v>
      </c>
      <c r="E854" t="s">
        <v>519</v>
      </c>
      <c r="F854" t="s">
        <v>520</v>
      </c>
      <c r="G854" t="s">
        <v>521</v>
      </c>
      <c r="H854" t="s">
        <v>17</v>
      </c>
      <c r="I854">
        <f>ROUND(6/10,9)</f>
        <v>0.6</v>
      </c>
      <c r="J854">
        <v>0</v>
      </c>
      <c r="K854">
        <f>ROUND(6/10,9)</f>
        <v>0.6</v>
      </c>
      <c r="O854">
        <f t="shared" si="541"/>
        <v>3835.94</v>
      </c>
      <c r="P854">
        <f t="shared" si="542"/>
        <v>3.78</v>
      </c>
      <c r="Q854">
        <f t="shared" si="543"/>
        <v>0</v>
      </c>
      <c r="R854">
        <f t="shared" si="544"/>
        <v>0</v>
      </c>
      <c r="S854">
        <f t="shared" si="545"/>
        <v>3832.16</v>
      </c>
      <c r="T854">
        <f t="shared" si="546"/>
        <v>0</v>
      </c>
      <c r="U854">
        <f t="shared" si="547"/>
        <v>5.3999999999999995</v>
      </c>
      <c r="V854">
        <f t="shared" si="548"/>
        <v>0</v>
      </c>
      <c r="W854">
        <f t="shared" si="549"/>
        <v>0</v>
      </c>
      <c r="X854">
        <f t="shared" si="550"/>
        <v>2682.51</v>
      </c>
      <c r="Y854">
        <f t="shared" si="551"/>
        <v>383.22</v>
      </c>
      <c r="AA854">
        <v>1472364219</v>
      </c>
      <c r="AB854">
        <f t="shared" si="552"/>
        <v>6393.24</v>
      </c>
      <c r="AC854">
        <f>ROUND((ES854),6)</f>
        <v>6.3</v>
      </c>
      <c r="AD854">
        <f>ROUND((((ET854)-(EU854))+AE854),6)</f>
        <v>0</v>
      </c>
      <c r="AE854">
        <f t="shared" ref="AE854:AF856" si="576">ROUND((EU854),6)</f>
        <v>0</v>
      </c>
      <c r="AF854">
        <f t="shared" si="576"/>
        <v>6386.94</v>
      </c>
      <c r="AG854">
        <f t="shared" si="553"/>
        <v>0</v>
      </c>
      <c r="AH854">
        <f t="shared" ref="AH854:AI856" si="577">(EW854)</f>
        <v>9</v>
      </c>
      <c r="AI854">
        <f t="shared" si="577"/>
        <v>0</v>
      </c>
      <c r="AJ854">
        <f t="shared" si="554"/>
        <v>0</v>
      </c>
      <c r="AK854">
        <v>6393.24</v>
      </c>
      <c r="AL854">
        <v>6.3</v>
      </c>
      <c r="AM854">
        <v>0</v>
      </c>
      <c r="AN854">
        <v>0</v>
      </c>
      <c r="AO854">
        <v>6386.94</v>
      </c>
      <c r="AP854">
        <v>0</v>
      </c>
      <c r="AQ854">
        <v>9</v>
      </c>
      <c r="AR854">
        <v>0</v>
      </c>
      <c r="AS854">
        <v>0</v>
      </c>
      <c r="AT854">
        <v>70</v>
      </c>
      <c r="AU854">
        <v>10</v>
      </c>
      <c r="AV854">
        <v>1</v>
      </c>
      <c r="AW854">
        <v>1</v>
      </c>
      <c r="AZ854">
        <v>1</v>
      </c>
      <c r="BA854">
        <v>1</v>
      </c>
      <c r="BB854">
        <v>1</v>
      </c>
      <c r="BC854">
        <v>1</v>
      </c>
      <c r="BD854" t="s">
        <v>3</v>
      </c>
      <c r="BE854" t="s">
        <v>3</v>
      </c>
      <c r="BF854" t="s">
        <v>3</v>
      </c>
      <c r="BG854" t="s">
        <v>3</v>
      </c>
      <c r="BH854">
        <v>0</v>
      </c>
      <c r="BI854">
        <v>4</v>
      </c>
      <c r="BJ854" t="s">
        <v>522</v>
      </c>
      <c r="BM854">
        <v>0</v>
      </c>
      <c r="BN854">
        <v>0</v>
      </c>
      <c r="BO854" t="s">
        <v>3</v>
      </c>
      <c r="BP854">
        <v>0</v>
      </c>
      <c r="BQ854">
        <v>1</v>
      </c>
      <c r="BR854">
        <v>0</v>
      </c>
      <c r="BS854">
        <v>1</v>
      </c>
      <c r="BT854">
        <v>1</v>
      </c>
      <c r="BU854">
        <v>1</v>
      </c>
      <c r="BV854">
        <v>1</v>
      </c>
      <c r="BW854">
        <v>1</v>
      </c>
      <c r="BX854">
        <v>1</v>
      </c>
      <c r="BY854" t="s">
        <v>3</v>
      </c>
      <c r="BZ854">
        <v>70</v>
      </c>
      <c r="CA854">
        <v>10</v>
      </c>
      <c r="CB854" t="s">
        <v>3</v>
      </c>
      <c r="CE854">
        <v>0</v>
      </c>
      <c r="CF854">
        <v>0</v>
      </c>
      <c r="CG854">
        <v>0</v>
      </c>
      <c r="CM854">
        <v>0</v>
      </c>
      <c r="CN854" t="s">
        <v>3</v>
      </c>
      <c r="CO854">
        <v>0</v>
      </c>
      <c r="CP854">
        <f t="shared" si="555"/>
        <v>3835.94</v>
      </c>
      <c r="CQ854">
        <f t="shared" si="556"/>
        <v>6.3</v>
      </c>
      <c r="CR854">
        <f>((((ET854)*BB854-(EU854)*BS854)+AE854*BS854)*AV854)</f>
        <v>0</v>
      </c>
      <c r="CS854">
        <f t="shared" si="557"/>
        <v>0</v>
      </c>
      <c r="CT854">
        <f t="shared" si="558"/>
        <v>6386.94</v>
      </c>
      <c r="CU854">
        <f t="shared" si="559"/>
        <v>0</v>
      </c>
      <c r="CV854">
        <f t="shared" si="560"/>
        <v>9</v>
      </c>
      <c r="CW854">
        <f t="shared" si="561"/>
        <v>0</v>
      </c>
      <c r="CX854">
        <f t="shared" si="562"/>
        <v>0</v>
      </c>
      <c r="CY854">
        <f t="shared" si="563"/>
        <v>2682.5120000000002</v>
      </c>
      <c r="CZ854">
        <f t="shared" si="564"/>
        <v>383.21600000000001</v>
      </c>
      <c r="DC854" t="s">
        <v>3</v>
      </c>
      <c r="DD854" t="s">
        <v>3</v>
      </c>
      <c r="DE854" t="s">
        <v>3</v>
      </c>
      <c r="DF854" t="s">
        <v>3</v>
      </c>
      <c r="DG854" t="s">
        <v>3</v>
      </c>
      <c r="DH854" t="s">
        <v>3</v>
      </c>
      <c r="DI854" t="s">
        <v>3</v>
      </c>
      <c r="DJ854" t="s">
        <v>3</v>
      </c>
      <c r="DK854" t="s">
        <v>3</v>
      </c>
      <c r="DL854" t="s">
        <v>3</v>
      </c>
      <c r="DM854" t="s">
        <v>3</v>
      </c>
      <c r="DN854">
        <v>0</v>
      </c>
      <c r="DO854">
        <v>0</v>
      </c>
      <c r="DP854">
        <v>1</v>
      </c>
      <c r="DQ854">
        <v>1</v>
      </c>
      <c r="DU854">
        <v>16987630</v>
      </c>
      <c r="DV854" t="s">
        <v>17</v>
      </c>
      <c r="DW854" t="s">
        <v>17</v>
      </c>
      <c r="DX854">
        <v>10</v>
      </c>
      <c r="DZ854" t="s">
        <v>3</v>
      </c>
      <c r="EA854" t="s">
        <v>3</v>
      </c>
      <c r="EB854" t="s">
        <v>3</v>
      </c>
      <c r="EC854" t="s">
        <v>3</v>
      </c>
      <c r="EE854">
        <v>1441815344</v>
      </c>
      <c r="EF854">
        <v>1</v>
      </c>
      <c r="EG854" t="s">
        <v>20</v>
      </c>
      <c r="EH854">
        <v>0</v>
      </c>
      <c r="EI854" t="s">
        <v>3</v>
      </c>
      <c r="EJ854">
        <v>4</v>
      </c>
      <c r="EK854">
        <v>0</v>
      </c>
      <c r="EL854" t="s">
        <v>21</v>
      </c>
      <c r="EM854" t="s">
        <v>22</v>
      </c>
      <c r="EO854" t="s">
        <v>3</v>
      </c>
      <c r="EQ854">
        <v>0</v>
      </c>
      <c r="ER854">
        <v>6393.24</v>
      </c>
      <c r="ES854">
        <v>6.3</v>
      </c>
      <c r="ET854">
        <v>0</v>
      </c>
      <c r="EU854">
        <v>0</v>
      </c>
      <c r="EV854">
        <v>6386.94</v>
      </c>
      <c r="EW854">
        <v>9</v>
      </c>
      <c r="EX854">
        <v>0</v>
      </c>
      <c r="EY854">
        <v>0</v>
      </c>
      <c r="FQ854">
        <v>0</v>
      </c>
      <c r="FR854">
        <f t="shared" si="565"/>
        <v>0</v>
      </c>
      <c r="FS854">
        <v>0</v>
      </c>
      <c r="FX854">
        <v>70</v>
      </c>
      <c r="FY854">
        <v>10</v>
      </c>
      <c r="GA854" t="s">
        <v>3</v>
      </c>
      <c r="GD854">
        <v>0</v>
      </c>
      <c r="GF854">
        <v>-531656032</v>
      </c>
      <c r="GG854">
        <v>2</v>
      </c>
      <c r="GH854">
        <v>1</v>
      </c>
      <c r="GI854">
        <v>-2</v>
      </c>
      <c r="GJ854">
        <v>0</v>
      </c>
      <c r="GK854">
        <f>ROUND(R854*(R12)/100,2)</f>
        <v>0</v>
      </c>
      <c r="GL854">
        <f t="shared" si="566"/>
        <v>0</v>
      </c>
      <c r="GM854">
        <f t="shared" si="567"/>
        <v>6901.67</v>
      </c>
      <c r="GN854">
        <f t="shared" si="568"/>
        <v>0</v>
      </c>
      <c r="GO854">
        <f t="shared" si="569"/>
        <v>0</v>
      </c>
      <c r="GP854">
        <f t="shared" si="570"/>
        <v>6901.67</v>
      </c>
      <c r="GR854">
        <v>0</v>
      </c>
      <c r="GS854">
        <v>3</v>
      </c>
      <c r="GT854">
        <v>0</v>
      </c>
      <c r="GU854" t="s">
        <v>3</v>
      </c>
      <c r="GV854">
        <f t="shared" si="571"/>
        <v>0</v>
      </c>
      <c r="GW854">
        <v>1</v>
      </c>
      <c r="GX854">
        <f t="shared" si="572"/>
        <v>0</v>
      </c>
      <c r="HA854">
        <v>0</v>
      </c>
      <c r="HB854">
        <v>0</v>
      </c>
      <c r="HC854">
        <f t="shared" si="573"/>
        <v>0</v>
      </c>
      <c r="HE854" t="s">
        <v>3</v>
      </c>
      <c r="HF854" t="s">
        <v>3</v>
      </c>
      <c r="HM854" t="s">
        <v>3</v>
      </c>
      <c r="HN854" t="s">
        <v>3</v>
      </c>
      <c r="HO854" t="s">
        <v>3</v>
      </c>
      <c r="HP854" t="s">
        <v>3</v>
      </c>
      <c r="HQ854" t="s">
        <v>3</v>
      </c>
      <c r="IK854">
        <v>0</v>
      </c>
    </row>
    <row r="855" spans="1:245" x14ac:dyDescent="0.2">
      <c r="A855">
        <v>17</v>
      </c>
      <c r="B855">
        <v>1</v>
      </c>
      <c r="D855">
        <f>ROW(EtalonRes!A341)</f>
        <v>341</v>
      </c>
      <c r="E855" t="s">
        <v>523</v>
      </c>
      <c r="F855" t="s">
        <v>524</v>
      </c>
      <c r="G855" t="s">
        <v>525</v>
      </c>
      <c r="H855" t="s">
        <v>35</v>
      </c>
      <c r="I855">
        <v>6</v>
      </c>
      <c r="J855">
        <v>0</v>
      </c>
      <c r="K855">
        <v>6</v>
      </c>
      <c r="O855">
        <f t="shared" si="541"/>
        <v>2431.6799999999998</v>
      </c>
      <c r="P855">
        <f t="shared" si="542"/>
        <v>4.62</v>
      </c>
      <c r="Q855">
        <f t="shared" si="543"/>
        <v>0</v>
      </c>
      <c r="R855">
        <f t="shared" si="544"/>
        <v>0</v>
      </c>
      <c r="S855">
        <f t="shared" si="545"/>
        <v>2427.06</v>
      </c>
      <c r="T855">
        <f t="shared" si="546"/>
        <v>0</v>
      </c>
      <c r="U855">
        <f t="shared" si="547"/>
        <v>3.42</v>
      </c>
      <c r="V855">
        <f t="shared" si="548"/>
        <v>0</v>
      </c>
      <c r="W855">
        <f t="shared" si="549"/>
        <v>0</v>
      </c>
      <c r="X855">
        <f t="shared" si="550"/>
        <v>1698.94</v>
      </c>
      <c r="Y855">
        <f t="shared" si="551"/>
        <v>242.71</v>
      </c>
      <c r="AA855">
        <v>1472364219</v>
      </c>
      <c r="AB855">
        <f t="shared" si="552"/>
        <v>405.28</v>
      </c>
      <c r="AC855">
        <f>ROUND((ES855),6)</f>
        <v>0.77</v>
      </c>
      <c r="AD855">
        <f>ROUND((((ET855)-(EU855))+AE855),6)</f>
        <v>0</v>
      </c>
      <c r="AE855">
        <f t="shared" si="576"/>
        <v>0</v>
      </c>
      <c r="AF855">
        <f t="shared" si="576"/>
        <v>404.51</v>
      </c>
      <c r="AG855">
        <f t="shared" si="553"/>
        <v>0</v>
      </c>
      <c r="AH855">
        <f t="shared" si="577"/>
        <v>0.56999999999999995</v>
      </c>
      <c r="AI855">
        <f t="shared" si="577"/>
        <v>0</v>
      </c>
      <c r="AJ855">
        <f t="shared" si="554"/>
        <v>0</v>
      </c>
      <c r="AK855">
        <v>405.28</v>
      </c>
      <c r="AL855">
        <v>0.77</v>
      </c>
      <c r="AM855">
        <v>0</v>
      </c>
      <c r="AN855">
        <v>0</v>
      </c>
      <c r="AO855">
        <v>404.51</v>
      </c>
      <c r="AP855">
        <v>0</v>
      </c>
      <c r="AQ855">
        <v>0.56999999999999995</v>
      </c>
      <c r="AR855">
        <v>0</v>
      </c>
      <c r="AS855">
        <v>0</v>
      </c>
      <c r="AT855">
        <v>70</v>
      </c>
      <c r="AU855">
        <v>10</v>
      </c>
      <c r="AV855">
        <v>1</v>
      </c>
      <c r="AW855">
        <v>1</v>
      </c>
      <c r="AZ855">
        <v>1</v>
      </c>
      <c r="BA855">
        <v>1</v>
      </c>
      <c r="BB855">
        <v>1</v>
      </c>
      <c r="BC855">
        <v>1</v>
      </c>
      <c r="BD855" t="s">
        <v>3</v>
      </c>
      <c r="BE855" t="s">
        <v>3</v>
      </c>
      <c r="BF855" t="s">
        <v>3</v>
      </c>
      <c r="BG855" t="s">
        <v>3</v>
      </c>
      <c r="BH855">
        <v>0</v>
      </c>
      <c r="BI855">
        <v>4</v>
      </c>
      <c r="BJ855" t="s">
        <v>526</v>
      </c>
      <c r="BM855">
        <v>0</v>
      </c>
      <c r="BN855">
        <v>0</v>
      </c>
      <c r="BO855" t="s">
        <v>3</v>
      </c>
      <c r="BP855">
        <v>0</v>
      </c>
      <c r="BQ855">
        <v>1</v>
      </c>
      <c r="BR855">
        <v>0</v>
      </c>
      <c r="BS855">
        <v>1</v>
      </c>
      <c r="BT855">
        <v>1</v>
      </c>
      <c r="BU855">
        <v>1</v>
      </c>
      <c r="BV855">
        <v>1</v>
      </c>
      <c r="BW855">
        <v>1</v>
      </c>
      <c r="BX855">
        <v>1</v>
      </c>
      <c r="BY855" t="s">
        <v>3</v>
      </c>
      <c r="BZ855">
        <v>70</v>
      </c>
      <c r="CA855">
        <v>10</v>
      </c>
      <c r="CB855" t="s">
        <v>3</v>
      </c>
      <c r="CE855">
        <v>0</v>
      </c>
      <c r="CF855">
        <v>0</v>
      </c>
      <c r="CG855">
        <v>0</v>
      </c>
      <c r="CM855">
        <v>0</v>
      </c>
      <c r="CN855" t="s">
        <v>3</v>
      </c>
      <c r="CO855">
        <v>0</v>
      </c>
      <c r="CP855">
        <f t="shared" si="555"/>
        <v>2431.6799999999998</v>
      </c>
      <c r="CQ855">
        <f t="shared" si="556"/>
        <v>0.77</v>
      </c>
      <c r="CR855">
        <f>((((ET855)*BB855-(EU855)*BS855)+AE855*BS855)*AV855)</f>
        <v>0</v>
      </c>
      <c r="CS855">
        <f t="shared" si="557"/>
        <v>0</v>
      </c>
      <c r="CT855">
        <f t="shared" si="558"/>
        <v>404.51</v>
      </c>
      <c r="CU855">
        <f t="shared" si="559"/>
        <v>0</v>
      </c>
      <c r="CV855">
        <f t="shared" si="560"/>
        <v>0.56999999999999995</v>
      </c>
      <c r="CW855">
        <f t="shared" si="561"/>
        <v>0</v>
      </c>
      <c r="CX855">
        <f t="shared" si="562"/>
        <v>0</v>
      </c>
      <c r="CY855">
        <f t="shared" si="563"/>
        <v>1698.9419999999998</v>
      </c>
      <c r="CZ855">
        <f t="shared" si="564"/>
        <v>242.70599999999999</v>
      </c>
      <c r="DC855" t="s">
        <v>3</v>
      </c>
      <c r="DD855" t="s">
        <v>3</v>
      </c>
      <c r="DE855" t="s">
        <v>3</v>
      </c>
      <c r="DF855" t="s">
        <v>3</v>
      </c>
      <c r="DG855" t="s">
        <v>3</v>
      </c>
      <c r="DH855" t="s">
        <v>3</v>
      </c>
      <c r="DI855" t="s">
        <v>3</v>
      </c>
      <c r="DJ855" t="s">
        <v>3</v>
      </c>
      <c r="DK855" t="s">
        <v>3</v>
      </c>
      <c r="DL855" t="s">
        <v>3</v>
      </c>
      <c r="DM855" t="s">
        <v>3</v>
      </c>
      <c r="DN855">
        <v>0</v>
      </c>
      <c r="DO855">
        <v>0</v>
      </c>
      <c r="DP855">
        <v>1</v>
      </c>
      <c r="DQ855">
        <v>1</v>
      </c>
      <c r="DU855">
        <v>16987630</v>
      </c>
      <c r="DV855" t="s">
        <v>35</v>
      </c>
      <c r="DW855" t="s">
        <v>35</v>
      </c>
      <c r="DX855">
        <v>1</v>
      </c>
      <c r="DZ855" t="s">
        <v>3</v>
      </c>
      <c r="EA855" t="s">
        <v>3</v>
      </c>
      <c r="EB855" t="s">
        <v>3</v>
      </c>
      <c r="EC855" t="s">
        <v>3</v>
      </c>
      <c r="EE855">
        <v>1441815344</v>
      </c>
      <c r="EF855">
        <v>1</v>
      </c>
      <c r="EG855" t="s">
        <v>20</v>
      </c>
      <c r="EH855">
        <v>0</v>
      </c>
      <c r="EI855" t="s">
        <v>3</v>
      </c>
      <c r="EJ855">
        <v>4</v>
      </c>
      <c r="EK855">
        <v>0</v>
      </c>
      <c r="EL855" t="s">
        <v>21</v>
      </c>
      <c r="EM855" t="s">
        <v>22</v>
      </c>
      <c r="EO855" t="s">
        <v>3</v>
      </c>
      <c r="EQ855">
        <v>0</v>
      </c>
      <c r="ER855">
        <v>405.28</v>
      </c>
      <c r="ES855">
        <v>0.77</v>
      </c>
      <c r="ET855">
        <v>0</v>
      </c>
      <c r="EU855">
        <v>0</v>
      </c>
      <c r="EV855">
        <v>404.51</v>
      </c>
      <c r="EW855">
        <v>0.56999999999999995</v>
      </c>
      <c r="EX855">
        <v>0</v>
      </c>
      <c r="EY855">
        <v>0</v>
      </c>
      <c r="FQ855">
        <v>0</v>
      </c>
      <c r="FR855">
        <f t="shared" si="565"/>
        <v>0</v>
      </c>
      <c r="FS855">
        <v>0</v>
      </c>
      <c r="FX855">
        <v>70</v>
      </c>
      <c r="FY855">
        <v>10</v>
      </c>
      <c r="GA855" t="s">
        <v>3</v>
      </c>
      <c r="GD855">
        <v>0</v>
      </c>
      <c r="GF855">
        <v>-1982611736</v>
      </c>
      <c r="GG855">
        <v>2</v>
      </c>
      <c r="GH855">
        <v>1</v>
      </c>
      <c r="GI855">
        <v>-2</v>
      </c>
      <c r="GJ855">
        <v>0</v>
      </c>
      <c r="GK855">
        <f>ROUND(R855*(R12)/100,2)</f>
        <v>0</v>
      </c>
      <c r="GL855">
        <f t="shared" si="566"/>
        <v>0</v>
      </c>
      <c r="GM855">
        <f t="shared" si="567"/>
        <v>4373.33</v>
      </c>
      <c r="GN855">
        <f t="shared" si="568"/>
        <v>0</v>
      </c>
      <c r="GO855">
        <f t="shared" si="569"/>
        <v>0</v>
      </c>
      <c r="GP855">
        <f t="shared" si="570"/>
        <v>4373.33</v>
      </c>
      <c r="GR855">
        <v>0</v>
      </c>
      <c r="GS855">
        <v>3</v>
      </c>
      <c r="GT855">
        <v>0</v>
      </c>
      <c r="GU855" t="s">
        <v>3</v>
      </c>
      <c r="GV855">
        <f t="shared" si="571"/>
        <v>0</v>
      </c>
      <c r="GW855">
        <v>1</v>
      </c>
      <c r="GX855">
        <f t="shared" si="572"/>
        <v>0</v>
      </c>
      <c r="HA855">
        <v>0</v>
      </c>
      <c r="HB855">
        <v>0</v>
      </c>
      <c r="HC855">
        <f t="shared" si="573"/>
        <v>0</v>
      </c>
      <c r="HE855" t="s">
        <v>3</v>
      </c>
      <c r="HF855" t="s">
        <v>3</v>
      </c>
      <c r="HM855" t="s">
        <v>3</v>
      </c>
      <c r="HN855" t="s">
        <v>3</v>
      </c>
      <c r="HO855" t="s">
        <v>3</v>
      </c>
      <c r="HP855" t="s">
        <v>3</v>
      </c>
      <c r="HQ855" t="s">
        <v>3</v>
      </c>
      <c r="IK855">
        <v>0</v>
      </c>
    </row>
    <row r="856" spans="1:245" x14ac:dyDescent="0.2">
      <c r="A856">
        <v>17</v>
      </c>
      <c r="B856">
        <v>1</v>
      </c>
      <c r="D856">
        <f>ROW(EtalonRes!A342)</f>
        <v>342</v>
      </c>
      <c r="E856" t="s">
        <v>527</v>
      </c>
      <c r="F856" t="s">
        <v>254</v>
      </c>
      <c r="G856" t="s">
        <v>255</v>
      </c>
      <c r="H856" t="s">
        <v>132</v>
      </c>
      <c r="I856">
        <f>ROUND((580+5)*0.1/100,9)</f>
        <v>0.58499999999999996</v>
      </c>
      <c r="J856">
        <v>0</v>
      </c>
      <c r="K856">
        <f>ROUND((580+5)*0.1/100,9)</f>
        <v>0.58499999999999996</v>
      </c>
      <c r="O856">
        <f t="shared" si="541"/>
        <v>290.60000000000002</v>
      </c>
      <c r="P856">
        <f t="shared" si="542"/>
        <v>0</v>
      </c>
      <c r="Q856">
        <f t="shared" si="543"/>
        <v>0</v>
      </c>
      <c r="R856">
        <f t="shared" si="544"/>
        <v>0</v>
      </c>
      <c r="S856">
        <f t="shared" si="545"/>
        <v>290.60000000000002</v>
      </c>
      <c r="T856">
        <f t="shared" si="546"/>
        <v>0</v>
      </c>
      <c r="U856">
        <f t="shared" si="547"/>
        <v>0.40949999999999998</v>
      </c>
      <c r="V856">
        <f t="shared" si="548"/>
        <v>0</v>
      </c>
      <c r="W856">
        <f t="shared" si="549"/>
        <v>0</v>
      </c>
      <c r="X856">
        <f t="shared" si="550"/>
        <v>203.42</v>
      </c>
      <c r="Y856">
        <f t="shared" si="551"/>
        <v>29.06</v>
      </c>
      <c r="AA856">
        <v>1472364219</v>
      </c>
      <c r="AB856">
        <f t="shared" si="552"/>
        <v>496.76</v>
      </c>
      <c r="AC856">
        <f>ROUND((ES856),6)</f>
        <v>0</v>
      </c>
      <c r="AD856">
        <f>ROUND((((ET856)-(EU856))+AE856),6)</f>
        <v>0</v>
      </c>
      <c r="AE856">
        <f t="shared" si="576"/>
        <v>0</v>
      </c>
      <c r="AF856">
        <f t="shared" si="576"/>
        <v>496.76</v>
      </c>
      <c r="AG856">
        <f t="shared" si="553"/>
        <v>0</v>
      </c>
      <c r="AH856">
        <f t="shared" si="577"/>
        <v>0.7</v>
      </c>
      <c r="AI856">
        <f t="shared" si="577"/>
        <v>0</v>
      </c>
      <c r="AJ856">
        <f t="shared" si="554"/>
        <v>0</v>
      </c>
      <c r="AK856">
        <v>496.76</v>
      </c>
      <c r="AL856">
        <v>0</v>
      </c>
      <c r="AM856">
        <v>0</v>
      </c>
      <c r="AN856">
        <v>0</v>
      </c>
      <c r="AO856">
        <v>496.76</v>
      </c>
      <c r="AP856">
        <v>0</v>
      </c>
      <c r="AQ856">
        <v>0.7</v>
      </c>
      <c r="AR856">
        <v>0</v>
      </c>
      <c r="AS856">
        <v>0</v>
      </c>
      <c r="AT856">
        <v>70</v>
      </c>
      <c r="AU856">
        <v>10</v>
      </c>
      <c r="AV856">
        <v>1</v>
      </c>
      <c r="AW856">
        <v>1</v>
      </c>
      <c r="AZ856">
        <v>1</v>
      </c>
      <c r="BA856">
        <v>1</v>
      </c>
      <c r="BB856">
        <v>1</v>
      </c>
      <c r="BC856">
        <v>1</v>
      </c>
      <c r="BD856" t="s">
        <v>3</v>
      </c>
      <c r="BE856" t="s">
        <v>3</v>
      </c>
      <c r="BF856" t="s">
        <v>3</v>
      </c>
      <c r="BG856" t="s">
        <v>3</v>
      </c>
      <c r="BH856">
        <v>0</v>
      </c>
      <c r="BI856">
        <v>4</v>
      </c>
      <c r="BJ856" t="s">
        <v>256</v>
      </c>
      <c r="BM856">
        <v>0</v>
      </c>
      <c r="BN856">
        <v>0</v>
      </c>
      <c r="BO856" t="s">
        <v>3</v>
      </c>
      <c r="BP856">
        <v>0</v>
      </c>
      <c r="BQ856">
        <v>1</v>
      </c>
      <c r="BR856">
        <v>0</v>
      </c>
      <c r="BS856">
        <v>1</v>
      </c>
      <c r="BT856">
        <v>1</v>
      </c>
      <c r="BU856">
        <v>1</v>
      </c>
      <c r="BV856">
        <v>1</v>
      </c>
      <c r="BW856">
        <v>1</v>
      </c>
      <c r="BX856">
        <v>1</v>
      </c>
      <c r="BY856" t="s">
        <v>3</v>
      </c>
      <c r="BZ856">
        <v>70</v>
      </c>
      <c r="CA856">
        <v>10</v>
      </c>
      <c r="CB856" t="s">
        <v>3</v>
      </c>
      <c r="CE856">
        <v>0</v>
      </c>
      <c r="CF856">
        <v>0</v>
      </c>
      <c r="CG856">
        <v>0</v>
      </c>
      <c r="CM856">
        <v>0</v>
      </c>
      <c r="CN856" t="s">
        <v>3</v>
      </c>
      <c r="CO856">
        <v>0</v>
      </c>
      <c r="CP856">
        <f t="shared" si="555"/>
        <v>290.60000000000002</v>
      </c>
      <c r="CQ856">
        <f t="shared" si="556"/>
        <v>0</v>
      </c>
      <c r="CR856">
        <f>((((ET856)*BB856-(EU856)*BS856)+AE856*BS856)*AV856)</f>
        <v>0</v>
      </c>
      <c r="CS856">
        <f t="shared" si="557"/>
        <v>0</v>
      </c>
      <c r="CT856">
        <f t="shared" si="558"/>
        <v>496.76</v>
      </c>
      <c r="CU856">
        <f t="shared" si="559"/>
        <v>0</v>
      </c>
      <c r="CV856">
        <f t="shared" si="560"/>
        <v>0.7</v>
      </c>
      <c r="CW856">
        <f t="shared" si="561"/>
        <v>0</v>
      </c>
      <c r="CX856">
        <f t="shared" si="562"/>
        <v>0</v>
      </c>
      <c r="CY856">
        <f t="shared" si="563"/>
        <v>203.42</v>
      </c>
      <c r="CZ856">
        <f t="shared" si="564"/>
        <v>29.06</v>
      </c>
      <c r="DC856" t="s">
        <v>3</v>
      </c>
      <c r="DD856" t="s">
        <v>3</v>
      </c>
      <c r="DE856" t="s">
        <v>3</v>
      </c>
      <c r="DF856" t="s">
        <v>3</v>
      </c>
      <c r="DG856" t="s">
        <v>3</v>
      </c>
      <c r="DH856" t="s">
        <v>3</v>
      </c>
      <c r="DI856" t="s">
        <v>3</v>
      </c>
      <c r="DJ856" t="s">
        <v>3</v>
      </c>
      <c r="DK856" t="s">
        <v>3</v>
      </c>
      <c r="DL856" t="s">
        <v>3</v>
      </c>
      <c r="DM856" t="s">
        <v>3</v>
      </c>
      <c r="DN856">
        <v>0</v>
      </c>
      <c r="DO856">
        <v>0</v>
      </c>
      <c r="DP856">
        <v>1</v>
      </c>
      <c r="DQ856">
        <v>1</v>
      </c>
      <c r="DU856">
        <v>1003</v>
      </c>
      <c r="DV856" t="s">
        <v>132</v>
      </c>
      <c r="DW856" t="s">
        <v>132</v>
      </c>
      <c r="DX856">
        <v>100</v>
      </c>
      <c r="DZ856" t="s">
        <v>3</v>
      </c>
      <c r="EA856" t="s">
        <v>3</v>
      </c>
      <c r="EB856" t="s">
        <v>3</v>
      </c>
      <c r="EC856" t="s">
        <v>3</v>
      </c>
      <c r="EE856">
        <v>1441815344</v>
      </c>
      <c r="EF856">
        <v>1</v>
      </c>
      <c r="EG856" t="s">
        <v>20</v>
      </c>
      <c r="EH856">
        <v>0</v>
      </c>
      <c r="EI856" t="s">
        <v>3</v>
      </c>
      <c r="EJ856">
        <v>4</v>
      </c>
      <c r="EK856">
        <v>0</v>
      </c>
      <c r="EL856" t="s">
        <v>21</v>
      </c>
      <c r="EM856" t="s">
        <v>22</v>
      </c>
      <c r="EO856" t="s">
        <v>3</v>
      </c>
      <c r="EQ856">
        <v>0</v>
      </c>
      <c r="ER856">
        <v>496.76</v>
      </c>
      <c r="ES856">
        <v>0</v>
      </c>
      <c r="ET856">
        <v>0</v>
      </c>
      <c r="EU856">
        <v>0</v>
      </c>
      <c r="EV856">
        <v>496.76</v>
      </c>
      <c r="EW856">
        <v>0.7</v>
      </c>
      <c r="EX856">
        <v>0</v>
      </c>
      <c r="EY856">
        <v>0</v>
      </c>
      <c r="FQ856">
        <v>0</v>
      </c>
      <c r="FR856">
        <f t="shared" si="565"/>
        <v>0</v>
      </c>
      <c r="FS856">
        <v>0</v>
      </c>
      <c r="FX856">
        <v>70</v>
      </c>
      <c r="FY856">
        <v>10</v>
      </c>
      <c r="GA856" t="s">
        <v>3</v>
      </c>
      <c r="GD856">
        <v>0</v>
      </c>
      <c r="GF856">
        <v>-1307125436</v>
      </c>
      <c r="GG856">
        <v>2</v>
      </c>
      <c r="GH856">
        <v>1</v>
      </c>
      <c r="GI856">
        <v>-2</v>
      </c>
      <c r="GJ856">
        <v>0</v>
      </c>
      <c r="GK856">
        <f>ROUND(R856*(R12)/100,2)</f>
        <v>0</v>
      </c>
      <c r="GL856">
        <f t="shared" si="566"/>
        <v>0</v>
      </c>
      <c r="GM856">
        <f t="shared" si="567"/>
        <v>523.08000000000004</v>
      </c>
      <c r="GN856">
        <f t="shared" si="568"/>
        <v>0</v>
      </c>
      <c r="GO856">
        <f t="shared" si="569"/>
        <v>0</v>
      </c>
      <c r="GP856">
        <f t="shared" si="570"/>
        <v>523.08000000000004</v>
      </c>
      <c r="GR856">
        <v>0</v>
      </c>
      <c r="GS856">
        <v>3</v>
      </c>
      <c r="GT856">
        <v>0</v>
      </c>
      <c r="GU856" t="s">
        <v>3</v>
      </c>
      <c r="GV856">
        <f t="shared" si="571"/>
        <v>0</v>
      </c>
      <c r="GW856">
        <v>1</v>
      </c>
      <c r="GX856">
        <f t="shared" si="572"/>
        <v>0</v>
      </c>
      <c r="HA856">
        <v>0</v>
      </c>
      <c r="HB856">
        <v>0</v>
      </c>
      <c r="HC856">
        <f t="shared" si="573"/>
        <v>0</v>
      </c>
      <c r="HE856" t="s">
        <v>3</v>
      </c>
      <c r="HF856" t="s">
        <v>3</v>
      </c>
      <c r="HM856" t="s">
        <v>3</v>
      </c>
      <c r="HN856" t="s">
        <v>3</v>
      </c>
      <c r="HO856" t="s">
        <v>3</v>
      </c>
      <c r="HP856" t="s">
        <v>3</v>
      </c>
      <c r="HQ856" t="s">
        <v>3</v>
      </c>
      <c r="IK856">
        <v>0</v>
      </c>
    </row>
    <row r="858" spans="1:245" x14ac:dyDescent="0.2">
      <c r="A858" s="2">
        <v>51</v>
      </c>
      <c r="B858" s="2">
        <f>B841</f>
        <v>1</v>
      </c>
      <c r="C858" s="2">
        <f>A841</f>
        <v>5</v>
      </c>
      <c r="D858" s="2">
        <f>ROW(A841)</f>
        <v>841</v>
      </c>
      <c r="E858" s="2"/>
      <c r="F858" s="2" t="str">
        <f>IF(F841&lt;&gt;"",F841,"")</f>
        <v>Новый подраздел</v>
      </c>
      <c r="G858" s="2" t="str">
        <f>IF(G841&lt;&gt;"",G841,"")</f>
        <v>Система пожарной сигнализации. Система оповещения и управления эвакуацией людей при пожаре.</v>
      </c>
      <c r="H858" s="2">
        <v>0</v>
      </c>
      <c r="I858" s="2"/>
      <c r="J858" s="2"/>
      <c r="K858" s="2"/>
      <c r="L858" s="2"/>
      <c r="M858" s="2"/>
      <c r="N858" s="2"/>
      <c r="O858" s="2">
        <f t="shared" ref="O858:T858" si="578">ROUND(AB858,2)</f>
        <v>20796.22</v>
      </c>
      <c r="P858" s="2">
        <f t="shared" si="578"/>
        <v>901.22</v>
      </c>
      <c r="Q858" s="2">
        <f t="shared" si="578"/>
        <v>109.45</v>
      </c>
      <c r="R858" s="2">
        <f t="shared" si="578"/>
        <v>69.38</v>
      </c>
      <c r="S858" s="2">
        <f t="shared" si="578"/>
        <v>19785.55</v>
      </c>
      <c r="T858" s="2">
        <f t="shared" si="578"/>
        <v>0</v>
      </c>
      <c r="U858" s="2">
        <f>AH858</f>
        <v>29.041499999999999</v>
      </c>
      <c r="V858" s="2">
        <f>AI858</f>
        <v>0</v>
      </c>
      <c r="W858" s="2">
        <f>ROUND(AJ858,2)</f>
        <v>0</v>
      </c>
      <c r="X858" s="2">
        <f>ROUND(AK858,2)</f>
        <v>13849.89</v>
      </c>
      <c r="Y858" s="2">
        <f>ROUND(AL858,2)</f>
        <v>1978.57</v>
      </c>
      <c r="Z858" s="2"/>
      <c r="AA858" s="2"/>
      <c r="AB858" s="2">
        <f>ROUND(SUMIF(AA845:AA856,"=1472364219",O845:O856),2)</f>
        <v>20796.22</v>
      </c>
      <c r="AC858" s="2">
        <f>ROUND(SUMIF(AA845:AA856,"=1472364219",P845:P856),2)</f>
        <v>901.22</v>
      </c>
      <c r="AD858" s="2">
        <f>ROUND(SUMIF(AA845:AA856,"=1472364219",Q845:Q856),2)</f>
        <v>109.45</v>
      </c>
      <c r="AE858" s="2">
        <f>ROUND(SUMIF(AA845:AA856,"=1472364219",R845:R856),2)</f>
        <v>69.38</v>
      </c>
      <c r="AF858" s="2">
        <f>ROUND(SUMIF(AA845:AA856,"=1472364219",S845:S856),2)</f>
        <v>19785.55</v>
      </c>
      <c r="AG858" s="2">
        <f>ROUND(SUMIF(AA845:AA856,"=1472364219",T845:T856),2)</f>
        <v>0</v>
      </c>
      <c r="AH858" s="2">
        <f>SUMIF(AA845:AA856,"=1472364219",U845:U856)</f>
        <v>29.041499999999999</v>
      </c>
      <c r="AI858" s="2">
        <f>SUMIF(AA845:AA856,"=1472364219",V845:V856)</f>
        <v>0</v>
      </c>
      <c r="AJ858" s="2">
        <f>ROUND(SUMIF(AA845:AA856,"=1472364219",W845:W856),2)</f>
        <v>0</v>
      </c>
      <c r="AK858" s="2">
        <f>ROUND(SUMIF(AA845:AA856,"=1472364219",X845:X856),2)</f>
        <v>13849.89</v>
      </c>
      <c r="AL858" s="2">
        <f>ROUND(SUMIF(AA845:AA856,"=1472364219",Y845:Y856),2)</f>
        <v>1978.57</v>
      </c>
      <c r="AM858" s="2"/>
      <c r="AN858" s="2"/>
      <c r="AO858" s="2">
        <f t="shared" ref="AO858:BD858" si="579">ROUND(BX858,2)</f>
        <v>0</v>
      </c>
      <c r="AP858" s="2">
        <f t="shared" si="579"/>
        <v>0</v>
      </c>
      <c r="AQ858" s="2">
        <f t="shared" si="579"/>
        <v>0</v>
      </c>
      <c r="AR858" s="2">
        <f t="shared" si="579"/>
        <v>36699.61</v>
      </c>
      <c r="AS858" s="2">
        <f t="shared" si="579"/>
        <v>0</v>
      </c>
      <c r="AT858" s="2">
        <f t="shared" si="579"/>
        <v>0</v>
      </c>
      <c r="AU858" s="2">
        <f t="shared" si="579"/>
        <v>36699.61</v>
      </c>
      <c r="AV858" s="2">
        <f t="shared" si="579"/>
        <v>901.22</v>
      </c>
      <c r="AW858" s="2">
        <f t="shared" si="579"/>
        <v>901.22</v>
      </c>
      <c r="AX858" s="2">
        <f t="shared" si="579"/>
        <v>0</v>
      </c>
      <c r="AY858" s="2">
        <f t="shared" si="579"/>
        <v>901.22</v>
      </c>
      <c r="AZ858" s="2">
        <f t="shared" si="579"/>
        <v>0</v>
      </c>
      <c r="BA858" s="2">
        <f t="shared" si="579"/>
        <v>0</v>
      </c>
      <c r="BB858" s="2">
        <f t="shared" si="579"/>
        <v>0</v>
      </c>
      <c r="BC858" s="2">
        <f t="shared" si="579"/>
        <v>0</v>
      </c>
      <c r="BD858" s="2">
        <f t="shared" si="579"/>
        <v>0</v>
      </c>
      <c r="BE858" s="2"/>
      <c r="BF858" s="2"/>
      <c r="BG858" s="2"/>
      <c r="BH858" s="2"/>
      <c r="BI858" s="2"/>
      <c r="BJ858" s="2"/>
      <c r="BK858" s="2"/>
      <c r="BL858" s="2"/>
      <c r="BM858" s="2"/>
      <c r="BN858" s="2"/>
      <c r="BO858" s="2"/>
      <c r="BP858" s="2"/>
      <c r="BQ858" s="2"/>
      <c r="BR858" s="2"/>
      <c r="BS858" s="2"/>
      <c r="BT858" s="2"/>
      <c r="BU858" s="2"/>
      <c r="BV858" s="2"/>
      <c r="BW858" s="2"/>
      <c r="BX858" s="2">
        <f>ROUND(SUMIF(AA845:AA856,"=1472364219",FQ845:FQ856),2)</f>
        <v>0</v>
      </c>
      <c r="BY858" s="2">
        <f>ROUND(SUMIF(AA845:AA856,"=1472364219",FR845:FR856),2)</f>
        <v>0</v>
      </c>
      <c r="BZ858" s="2">
        <f>ROUND(SUMIF(AA845:AA856,"=1472364219",GL845:GL856),2)</f>
        <v>0</v>
      </c>
      <c r="CA858" s="2">
        <f>ROUND(SUMIF(AA845:AA856,"=1472364219",GM845:GM856),2)</f>
        <v>36699.61</v>
      </c>
      <c r="CB858" s="2">
        <f>ROUND(SUMIF(AA845:AA856,"=1472364219",GN845:GN856),2)</f>
        <v>0</v>
      </c>
      <c r="CC858" s="2">
        <f>ROUND(SUMIF(AA845:AA856,"=1472364219",GO845:GO856),2)</f>
        <v>0</v>
      </c>
      <c r="CD858" s="2">
        <f>ROUND(SUMIF(AA845:AA856,"=1472364219",GP845:GP856),2)</f>
        <v>36699.61</v>
      </c>
      <c r="CE858" s="2">
        <f>AC858-BX858</f>
        <v>901.22</v>
      </c>
      <c r="CF858" s="2">
        <f>AC858-BY858</f>
        <v>901.22</v>
      </c>
      <c r="CG858" s="2">
        <f>BX858-BZ858</f>
        <v>0</v>
      </c>
      <c r="CH858" s="2">
        <f>AC858-BX858-BY858+BZ858</f>
        <v>901.22</v>
      </c>
      <c r="CI858" s="2">
        <f>BY858-BZ858</f>
        <v>0</v>
      </c>
      <c r="CJ858" s="2">
        <f>ROUND(SUMIF(AA845:AA856,"=1472364219",GX845:GX856),2)</f>
        <v>0</v>
      </c>
      <c r="CK858" s="2">
        <f>ROUND(SUMIF(AA845:AA856,"=1472364219",GY845:GY856),2)</f>
        <v>0</v>
      </c>
      <c r="CL858" s="2">
        <f>ROUND(SUMIF(AA845:AA856,"=1472364219",GZ845:GZ856),2)</f>
        <v>0</v>
      </c>
      <c r="CM858" s="2">
        <f>ROUND(SUMIF(AA845:AA856,"=1472364219",HD845:HD856),2)</f>
        <v>0</v>
      </c>
      <c r="CN858" s="2"/>
      <c r="CO858" s="2"/>
      <c r="CP858" s="2"/>
      <c r="CQ858" s="2"/>
      <c r="CR858" s="2"/>
      <c r="CS858" s="2"/>
      <c r="CT858" s="2"/>
      <c r="CU858" s="2"/>
      <c r="CV858" s="2"/>
      <c r="CW858" s="2"/>
      <c r="CX858" s="2"/>
      <c r="CY858" s="2"/>
      <c r="CZ858" s="2"/>
      <c r="DA858" s="2"/>
      <c r="DB858" s="2"/>
      <c r="DC858" s="2"/>
      <c r="DD858" s="2"/>
      <c r="DE858" s="2"/>
      <c r="DF858" s="2"/>
      <c r="DG858" s="3"/>
      <c r="DH858" s="3"/>
      <c r="DI858" s="3"/>
      <c r="DJ858" s="3"/>
      <c r="DK858" s="3"/>
      <c r="DL858" s="3"/>
      <c r="DM858" s="3"/>
      <c r="DN858" s="3"/>
      <c r="DO858" s="3"/>
      <c r="DP858" s="3"/>
      <c r="DQ858" s="3"/>
      <c r="DR858" s="3"/>
      <c r="DS858" s="3"/>
      <c r="DT858" s="3"/>
      <c r="DU858" s="3"/>
      <c r="DV858" s="3"/>
      <c r="DW858" s="3"/>
      <c r="DX858" s="3"/>
      <c r="DY858" s="3"/>
      <c r="DZ858" s="3"/>
      <c r="EA858" s="3"/>
      <c r="EB858" s="3"/>
      <c r="EC858" s="3"/>
      <c r="ED858" s="3"/>
      <c r="EE858" s="3"/>
      <c r="EF858" s="3"/>
      <c r="EG858" s="3"/>
      <c r="EH858" s="3"/>
      <c r="EI858" s="3"/>
      <c r="EJ858" s="3"/>
      <c r="EK858" s="3"/>
      <c r="EL858" s="3"/>
      <c r="EM858" s="3"/>
      <c r="EN858" s="3"/>
      <c r="EO858" s="3"/>
      <c r="EP858" s="3"/>
      <c r="EQ858" s="3"/>
      <c r="ER858" s="3"/>
      <c r="ES858" s="3"/>
      <c r="ET858" s="3"/>
      <c r="EU858" s="3"/>
      <c r="EV858" s="3"/>
      <c r="EW858" s="3"/>
      <c r="EX858" s="3"/>
      <c r="EY858" s="3"/>
      <c r="EZ858" s="3"/>
      <c r="FA858" s="3"/>
      <c r="FB858" s="3"/>
      <c r="FC858" s="3"/>
      <c r="FD858" s="3"/>
      <c r="FE858" s="3"/>
      <c r="FF858" s="3"/>
      <c r="FG858" s="3"/>
      <c r="FH858" s="3"/>
      <c r="FI858" s="3"/>
      <c r="FJ858" s="3"/>
      <c r="FK858" s="3"/>
      <c r="FL858" s="3"/>
      <c r="FM858" s="3"/>
      <c r="FN858" s="3"/>
      <c r="FO858" s="3"/>
      <c r="FP858" s="3"/>
      <c r="FQ858" s="3"/>
      <c r="FR858" s="3"/>
      <c r="FS858" s="3"/>
      <c r="FT858" s="3"/>
      <c r="FU858" s="3"/>
      <c r="FV858" s="3"/>
      <c r="FW858" s="3"/>
      <c r="FX858" s="3"/>
      <c r="FY858" s="3"/>
      <c r="FZ858" s="3"/>
      <c r="GA858" s="3"/>
      <c r="GB858" s="3"/>
      <c r="GC858" s="3"/>
      <c r="GD858" s="3"/>
      <c r="GE858" s="3"/>
      <c r="GF858" s="3"/>
      <c r="GG858" s="3"/>
      <c r="GH858" s="3"/>
      <c r="GI858" s="3"/>
      <c r="GJ858" s="3"/>
      <c r="GK858" s="3"/>
      <c r="GL858" s="3"/>
      <c r="GM858" s="3"/>
      <c r="GN858" s="3"/>
      <c r="GO858" s="3"/>
      <c r="GP858" s="3"/>
      <c r="GQ858" s="3"/>
      <c r="GR858" s="3"/>
      <c r="GS858" s="3"/>
      <c r="GT858" s="3"/>
      <c r="GU858" s="3"/>
      <c r="GV858" s="3"/>
      <c r="GW858" s="3"/>
      <c r="GX858" s="3">
        <v>0</v>
      </c>
    </row>
    <row r="860" spans="1:245" x14ac:dyDescent="0.2">
      <c r="A860" s="4">
        <v>50</v>
      </c>
      <c r="B860" s="4">
        <v>0</v>
      </c>
      <c r="C860" s="4">
        <v>0</v>
      </c>
      <c r="D860" s="4">
        <v>1</v>
      </c>
      <c r="E860" s="4">
        <v>201</v>
      </c>
      <c r="F860" s="4">
        <f>ROUND(Source!O858,O860)</f>
        <v>20796.22</v>
      </c>
      <c r="G860" s="4" t="s">
        <v>69</v>
      </c>
      <c r="H860" s="4" t="s">
        <v>70</v>
      </c>
      <c r="I860" s="4"/>
      <c r="J860" s="4"/>
      <c r="K860" s="4">
        <v>201</v>
      </c>
      <c r="L860" s="4">
        <v>1</v>
      </c>
      <c r="M860" s="4">
        <v>3</v>
      </c>
      <c r="N860" s="4" t="s">
        <v>3</v>
      </c>
      <c r="O860" s="4">
        <v>2</v>
      </c>
      <c r="P860" s="4"/>
      <c r="Q860" s="4"/>
      <c r="R860" s="4"/>
      <c r="S860" s="4"/>
      <c r="T860" s="4"/>
      <c r="U860" s="4"/>
      <c r="V860" s="4"/>
      <c r="W860" s="4">
        <v>0</v>
      </c>
      <c r="X860" s="4">
        <v>1</v>
      </c>
      <c r="Y860" s="4">
        <v>0</v>
      </c>
      <c r="Z860" s="4"/>
      <c r="AA860" s="4"/>
      <c r="AB860" s="4"/>
    </row>
    <row r="861" spans="1:245" x14ac:dyDescent="0.2">
      <c r="A861" s="4">
        <v>50</v>
      </c>
      <c r="B861" s="4">
        <v>0</v>
      </c>
      <c r="C861" s="4">
        <v>0</v>
      </c>
      <c r="D861" s="4">
        <v>1</v>
      </c>
      <c r="E861" s="4">
        <v>202</v>
      </c>
      <c r="F861" s="4">
        <f>ROUND(Source!P858,O861)</f>
        <v>901.22</v>
      </c>
      <c r="G861" s="4" t="s">
        <v>71</v>
      </c>
      <c r="H861" s="4" t="s">
        <v>72</v>
      </c>
      <c r="I861" s="4"/>
      <c r="J861" s="4"/>
      <c r="K861" s="4">
        <v>202</v>
      </c>
      <c r="L861" s="4">
        <v>2</v>
      </c>
      <c r="M861" s="4">
        <v>3</v>
      </c>
      <c r="N861" s="4" t="s">
        <v>3</v>
      </c>
      <c r="O861" s="4">
        <v>2</v>
      </c>
      <c r="P861" s="4"/>
      <c r="Q861" s="4"/>
      <c r="R861" s="4"/>
      <c r="S861" s="4"/>
      <c r="T861" s="4"/>
      <c r="U861" s="4"/>
      <c r="V861" s="4"/>
      <c r="W861" s="4">
        <v>0</v>
      </c>
      <c r="X861" s="4">
        <v>1</v>
      </c>
      <c r="Y861" s="4">
        <v>0</v>
      </c>
      <c r="Z861" s="4"/>
      <c r="AA861" s="4"/>
      <c r="AB861" s="4"/>
    </row>
    <row r="862" spans="1:245" x14ac:dyDescent="0.2">
      <c r="A862" s="4">
        <v>50</v>
      </c>
      <c r="B862" s="4">
        <v>0</v>
      </c>
      <c r="C862" s="4">
        <v>0</v>
      </c>
      <c r="D862" s="4">
        <v>1</v>
      </c>
      <c r="E862" s="4">
        <v>222</v>
      </c>
      <c r="F862" s="4">
        <f>ROUND(Source!AO858,O862)</f>
        <v>0</v>
      </c>
      <c r="G862" s="4" t="s">
        <v>73</v>
      </c>
      <c r="H862" s="4" t="s">
        <v>74</v>
      </c>
      <c r="I862" s="4"/>
      <c r="J862" s="4"/>
      <c r="K862" s="4">
        <v>222</v>
      </c>
      <c r="L862" s="4">
        <v>3</v>
      </c>
      <c r="M862" s="4">
        <v>3</v>
      </c>
      <c r="N862" s="4" t="s">
        <v>3</v>
      </c>
      <c r="O862" s="4">
        <v>2</v>
      </c>
      <c r="P862" s="4"/>
      <c r="Q862" s="4"/>
      <c r="R862" s="4"/>
      <c r="S862" s="4"/>
      <c r="T862" s="4"/>
      <c r="U862" s="4"/>
      <c r="V862" s="4"/>
      <c r="W862" s="4">
        <v>0</v>
      </c>
      <c r="X862" s="4">
        <v>1</v>
      </c>
      <c r="Y862" s="4">
        <v>0</v>
      </c>
      <c r="Z862" s="4"/>
      <c r="AA862" s="4"/>
      <c r="AB862" s="4"/>
    </row>
    <row r="863" spans="1:245" x14ac:dyDescent="0.2">
      <c r="A863" s="4">
        <v>50</v>
      </c>
      <c r="B863" s="4">
        <v>0</v>
      </c>
      <c r="C863" s="4">
        <v>0</v>
      </c>
      <c r="D863" s="4">
        <v>1</v>
      </c>
      <c r="E863" s="4">
        <v>225</v>
      </c>
      <c r="F863" s="4">
        <f>ROUND(Source!AV858,O863)</f>
        <v>901.22</v>
      </c>
      <c r="G863" s="4" t="s">
        <v>75</v>
      </c>
      <c r="H863" s="4" t="s">
        <v>76</v>
      </c>
      <c r="I863" s="4"/>
      <c r="J863" s="4"/>
      <c r="K863" s="4">
        <v>225</v>
      </c>
      <c r="L863" s="4">
        <v>4</v>
      </c>
      <c r="M863" s="4">
        <v>3</v>
      </c>
      <c r="N863" s="4" t="s">
        <v>3</v>
      </c>
      <c r="O863" s="4">
        <v>2</v>
      </c>
      <c r="P863" s="4"/>
      <c r="Q863" s="4"/>
      <c r="R863" s="4"/>
      <c r="S863" s="4"/>
      <c r="T863" s="4"/>
      <c r="U863" s="4"/>
      <c r="V863" s="4"/>
      <c r="W863" s="4">
        <v>0</v>
      </c>
      <c r="X863" s="4">
        <v>1</v>
      </c>
      <c r="Y863" s="4">
        <v>0</v>
      </c>
      <c r="Z863" s="4"/>
      <c r="AA863" s="4"/>
      <c r="AB863" s="4"/>
    </row>
    <row r="864" spans="1:245" x14ac:dyDescent="0.2">
      <c r="A864" s="4">
        <v>50</v>
      </c>
      <c r="B864" s="4">
        <v>0</v>
      </c>
      <c r="C864" s="4">
        <v>0</v>
      </c>
      <c r="D864" s="4">
        <v>1</v>
      </c>
      <c r="E864" s="4">
        <v>226</v>
      </c>
      <c r="F864" s="4">
        <f>ROUND(Source!AW858,O864)</f>
        <v>901.22</v>
      </c>
      <c r="G864" s="4" t="s">
        <v>77</v>
      </c>
      <c r="H864" s="4" t="s">
        <v>78</v>
      </c>
      <c r="I864" s="4"/>
      <c r="J864" s="4"/>
      <c r="K864" s="4">
        <v>226</v>
      </c>
      <c r="L864" s="4">
        <v>5</v>
      </c>
      <c r="M864" s="4">
        <v>3</v>
      </c>
      <c r="N864" s="4" t="s">
        <v>3</v>
      </c>
      <c r="O864" s="4">
        <v>2</v>
      </c>
      <c r="P864" s="4"/>
      <c r="Q864" s="4"/>
      <c r="R864" s="4"/>
      <c r="S864" s="4"/>
      <c r="T864" s="4"/>
      <c r="U864" s="4"/>
      <c r="V864" s="4"/>
      <c r="W864" s="4">
        <v>0</v>
      </c>
      <c r="X864" s="4">
        <v>1</v>
      </c>
      <c r="Y864" s="4">
        <v>0</v>
      </c>
      <c r="Z864" s="4"/>
      <c r="AA864" s="4"/>
      <c r="AB864" s="4"/>
    </row>
    <row r="865" spans="1:28" x14ac:dyDescent="0.2">
      <c r="A865" s="4">
        <v>50</v>
      </c>
      <c r="B865" s="4">
        <v>0</v>
      </c>
      <c r="C865" s="4">
        <v>0</v>
      </c>
      <c r="D865" s="4">
        <v>1</v>
      </c>
      <c r="E865" s="4">
        <v>227</v>
      </c>
      <c r="F865" s="4">
        <f>ROUND(Source!AX858,O865)</f>
        <v>0</v>
      </c>
      <c r="G865" s="4" t="s">
        <v>79</v>
      </c>
      <c r="H865" s="4" t="s">
        <v>80</v>
      </c>
      <c r="I865" s="4"/>
      <c r="J865" s="4"/>
      <c r="K865" s="4">
        <v>227</v>
      </c>
      <c r="L865" s="4">
        <v>6</v>
      </c>
      <c r="M865" s="4">
        <v>3</v>
      </c>
      <c r="N865" s="4" t="s">
        <v>3</v>
      </c>
      <c r="O865" s="4">
        <v>2</v>
      </c>
      <c r="P865" s="4"/>
      <c r="Q865" s="4"/>
      <c r="R865" s="4"/>
      <c r="S865" s="4"/>
      <c r="T865" s="4"/>
      <c r="U865" s="4"/>
      <c r="V865" s="4"/>
      <c r="W865" s="4">
        <v>0</v>
      </c>
      <c r="X865" s="4">
        <v>1</v>
      </c>
      <c r="Y865" s="4">
        <v>0</v>
      </c>
      <c r="Z865" s="4"/>
      <c r="AA865" s="4"/>
      <c r="AB865" s="4"/>
    </row>
    <row r="866" spans="1:28" x14ac:dyDescent="0.2">
      <c r="A866" s="4">
        <v>50</v>
      </c>
      <c r="B866" s="4">
        <v>0</v>
      </c>
      <c r="C866" s="4">
        <v>0</v>
      </c>
      <c r="D866" s="4">
        <v>1</v>
      </c>
      <c r="E866" s="4">
        <v>228</v>
      </c>
      <c r="F866" s="4">
        <f>ROUND(Source!AY858,O866)</f>
        <v>901.22</v>
      </c>
      <c r="G866" s="4" t="s">
        <v>81</v>
      </c>
      <c r="H866" s="4" t="s">
        <v>82</v>
      </c>
      <c r="I866" s="4"/>
      <c r="J866" s="4"/>
      <c r="K866" s="4">
        <v>228</v>
      </c>
      <c r="L866" s="4">
        <v>7</v>
      </c>
      <c r="M866" s="4">
        <v>3</v>
      </c>
      <c r="N866" s="4" t="s">
        <v>3</v>
      </c>
      <c r="O866" s="4">
        <v>2</v>
      </c>
      <c r="P866" s="4"/>
      <c r="Q866" s="4"/>
      <c r="R866" s="4"/>
      <c r="S866" s="4"/>
      <c r="T866" s="4"/>
      <c r="U866" s="4"/>
      <c r="V866" s="4"/>
      <c r="W866" s="4">
        <v>0</v>
      </c>
      <c r="X866" s="4">
        <v>1</v>
      </c>
      <c r="Y866" s="4">
        <v>0</v>
      </c>
      <c r="Z866" s="4"/>
      <c r="AA866" s="4"/>
      <c r="AB866" s="4"/>
    </row>
    <row r="867" spans="1:28" x14ac:dyDescent="0.2">
      <c r="A867" s="4">
        <v>50</v>
      </c>
      <c r="B867" s="4">
        <v>0</v>
      </c>
      <c r="C867" s="4">
        <v>0</v>
      </c>
      <c r="D867" s="4">
        <v>1</v>
      </c>
      <c r="E867" s="4">
        <v>216</v>
      </c>
      <c r="F867" s="4">
        <f>ROUND(Source!AP858,O867)</f>
        <v>0</v>
      </c>
      <c r="G867" s="4" t="s">
        <v>83</v>
      </c>
      <c r="H867" s="4" t="s">
        <v>84</v>
      </c>
      <c r="I867" s="4"/>
      <c r="J867" s="4"/>
      <c r="K867" s="4">
        <v>216</v>
      </c>
      <c r="L867" s="4">
        <v>8</v>
      </c>
      <c r="M867" s="4">
        <v>3</v>
      </c>
      <c r="N867" s="4" t="s">
        <v>3</v>
      </c>
      <c r="O867" s="4">
        <v>2</v>
      </c>
      <c r="P867" s="4"/>
      <c r="Q867" s="4"/>
      <c r="R867" s="4"/>
      <c r="S867" s="4"/>
      <c r="T867" s="4"/>
      <c r="U867" s="4"/>
      <c r="V867" s="4"/>
      <c r="W867" s="4">
        <v>0</v>
      </c>
      <c r="X867" s="4">
        <v>1</v>
      </c>
      <c r="Y867" s="4">
        <v>0</v>
      </c>
      <c r="Z867" s="4"/>
      <c r="AA867" s="4"/>
      <c r="AB867" s="4"/>
    </row>
    <row r="868" spans="1:28" x14ac:dyDescent="0.2">
      <c r="A868" s="4">
        <v>50</v>
      </c>
      <c r="B868" s="4">
        <v>0</v>
      </c>
      <c r="C868" s="4">
        <v>0</v>
      </c>
      <c r="D868" s="4">
        <v>1</v>
      </c>
      <c r="E868" s="4">
        <v>223</v>
      </c>
      <c r="F868" s="4">
        <f>ROUND(Source!AQ858,O868)</f>
        <v>0</v>
      </c>
      <c r="G868" s="4" t="s">
        <v>85</v>
      </c>
      <c r="H868" s="4" t="s">
        <v>86</v>
      </c>
      <c r="I868" s="4"/>
      <c r="J868" s="4"/>
      <c r="K868" s="4">
        <v>223</v>
      </c>
      <c r="L868" s="4">
        <v>9</v>
      </c>
      <c r="M868" s="4">
        <v>3</v>
      </c>
      <c r="N868" s="4" t="s">
        <v>3</v>
      </c>
      <c r="O868" s="4">
        <v>2</v>
      </c>
      <c r="P868" s="4"/>
      <c r="Q868" s="4"/>
      <c r="R868" s="4"/>
      <c r="S868" s="4"/>
      <c r="T868" s="4"/>
      <c r="U868" s="4"/>
      <c r="V868" s="4"/>
      <c r="W868" s="4">
        <v>0</v>
      </c>
      <c r="X868" s="4">
        <v>1</v>
      </c>
      <c r="Y868" s="4">
        <v>0</v>
      </c>
      <c r="Z868" s="4"/>
      <c r="AA868" s="4"/>
      <c r="AB868" s="4"/>
    </row>
    <row r="869" spans="1:28" x14ac:dyDescent="0.2">
      <c r="A869" s="4">
        <v>50</v>
      </c>
      <c r="B869" s="4">
        <v>0</v>
      </c>
      <c r="C869" s="4">
        <v>0</v>
      </c>
      <c r="D869" s="4">
        <v>1</v>
      </c>
      <c r="E869" s="4">
        <v>229</v>
      </c>
      <c r="F869" s="4">
        <f>ROUND(Source!AZ858,O869)</f>
        <v>0</v>
      </c>
      <c r="G869" s="4" t="s">
        <v>87</v>
      </c>
      <c r="H869" s="4" t="s">
        <v>88</v>
      </c>
      <c r="I869" s="4"/>
      <c r="J869" s="4"/>
      <c r="K869" s="4">
        <v>229</v>
      </c>
      <c r="L869" s="4">
        <v>10</v>
      </c>
      <c r="M869" s="4">
        <v>3</v>
      </c>
      <c r="N869" s="4" t="s">
        <v>3</v>
      </c>
      <c r="O869" s="4">
        <v>2</v>
      </c>
      <c r="P869" s="4"/>
      <c r="Q869" s="4"/>
      <c r="R869" s="4"/>
      <c r="S869" s="4"/>
      <c r="T869" s="4"/>
      <c r="U869" s="4"/>
      <c r="V869" s="4"/>
      <c r="W869" s="4">
        <v>0</v>
      </c>
      <c r="X869" s="4">
        <v>1</v>
      </c>
      <c r="Y869" s="4">
        <v>0</v>
      </c>
      <c r="Z869" s="4"/>
      <c r="AA869" s="4"/>
      <c r="AB869" s="4"/>
    </row>
    <row r="870" spans="1:28" x14ac:dyDescent="0.2">
      <c r="A870" s="4">
        <v>50</v>
      </c>
      <c r="B870" s="4">
        <v>0</v>
      </c>
      <c r="C870" s="4">
        <v>0</v>
      </c>
      <c r="D870" s="4">
        <v>1</v>
      </c>
      <c r="E870" s="4">
        <v>203</v>
      </c>
      <c r="F870" s="4">
        <f>ROUND(Source!Q858,O870)</f>
        <v>109.45</v>
      </c>
      <c r="G870" s="4" t="s">
        <v>89</v>
      </c>
      <c r="H870" s="4" t="s">
        <v>90</v>
      </c>
      <c r="I870" s="4"/>
      <c r="J870" s="4"/>
      <c r="K870" s="4">
        <v>203</v>
      </c>
      <c r="L870" s="4">
        <v>11</v>
      </c>
      <c r="M870" s="4">
        <v>3</v>
      </c>
      <c r="N870" s="4" t="s">
        <v>3</v>
      </c>
      <c r="O870" s="4">
        <v>2</v>
      </c>
      <c r="P870" s="4"/>
      <c r="Q870" s="4"/>
      <c r="R870" s="4"/>
      <c r="S870" s="4"/>
      <c r="T870" s="4"/>
      <c r="U870" s="4"/>
      <c r="V870" s="4"/>
      <c r="W870" s="4">
        <v>0</v>
      </c>
      <c r="X870" s="4">
        <v>1</v>
      </c>
      <c r="Y870" s="4">
        <v>0</v>
      </c>
      <c r="Z870" s="4"/>
      <c r="AA870" s="4"/>
      <c r="AB870" s="4"/>
    </row>
    <row r="871" spans="1:28" x14ac:dyDescent="0.2">
      <c r="A871" s="4">
        <v>50</v>
      </c>
      <c r="B871" s="4">
        <v>0</v>
      </c>
      <c r="C871" s="4">
        <v>0</v>
      </c>
      <c r="D871" s="4">
        <v>1</v>
      </c>
      <c r="E871" s="4">
        <v>231</v>
      </c>
      <c r="F871" s="4">
        <f>ROUND(Source!BB858,O871)</f>
        <v>0</v>
      </c>
      <c r="G871" s="4" t="s">
        <v>91</v>
      </c>
      <c r="H871" s="4" t="s">
        <v>92</v>
      </c>
      <c r="I871" s="4"/>
      <c r="J871" s="4"/>
      <c r="K871" s="4">
        <v>231</v>
      </c>
      <c r="L871" s="4">
        <v>12</v>
      </c>
      <c r="M871" s="4">
        <v>3</v>
      </c>
      <c r="N871" s="4" t="s">
        <v>3</v>
      </c>
      <c r="O871" s="4">
        <v>2</v>
      </c>
      <c r="P871" s="4"/>
      <c r="Q871" s="4"/>
      <c r="R871" s="4"/>
      <c r="S871" s="4"/>
      <c r="T871" s="4"/>
      <c r="U871" s="4"/>
      <c r="V871" s="4"/>
      <c r="W871" s="4">
        <v>0</v>
      </c>
      <c r="X871" s="4">
        <v>1</v>
      </c>
      <c r="Y871" s="4">
        <v>0</v>
      </c>
      <c r="Z871" s="4"/>
      <c r="AA871" s="4"/>
      <c r="AB871" s="4"/>
    </row>
    <row r="872" spans="1:28" x14ac:dyDescent="0.2">
      <c r="A872" s="4">
        <v>50</v>
      </c>
      <c r="B872" s="4">
        <v>0</v>
      </c>
      <c r="C872" s="4">
        <v>0</v>
      </c>
      <c r="D872" s="4">
        <v>1</v>
      </c>
      <c r="E872" s="4">
        <v>204</v>
      </c>
      <c r="F872" s="4">
        <f>ROUND(Source!R858,O872)</f>
        <v>69.38</v>
      </c>
      <c r="G872" s="4" t="s">
        <v>93</v>
      </c>
      <c r="H872" s="4" t="s">
        <v>94</v>
      </c>
      <c r="I872" s="4"/>
      <c r="J872" s="4"/>
      <c r="K872" s="4">
        <v>204</v>
      </c>
      <c r="L872" s="4">
        <v>13</v>
      </c>
      <c r="M872" s="4">
        <v>3</v>
      </c>
      <c r="N872" s="4" t="s">
        <v>3</v>
      </c>
      <c r="O872" s="4">
        <v>2</v>
      </c>
      <c r="P872" s="4"/>
      <c r="Q872" s="4"/>
      <c r="R872" s="4"/>
      <c r="S872" s="4"/>
      <c r="T872" s="4"/>
      <c r="U872" s="4"/>
      <c r="V872" s="4"/>
      <c r="W872" s="4">
        <v>0</v>
      </c>
      <c r="X872" s="4">
        <v>1</v>
      </c>
      <c r="Y872" s="4">
        <v>0</v>
      </c>
      <c r="Z872" s="4"/>
      <c r="AA872" s="4"/>
      <c r="AB872" s="4"/>
    </row>
    <row r="873" spans="1:28" x14ac:dyDescent="0.2">
      <c r="A873" s="4">
        <v>50</v>
      </c>
      <c r="B873" s="4">
        <v>0</v>
      </c>
      <c r="C873" s="4">
        <v>0</v>
      </c>
      <c r="D873" s="4">
        <v>1</v>
      </c>
      <c r="E873" s="4">
        <v>205</v>
      </c>
      <c r="F873" s="4">
        <f>ROUND(Source!S858,O873)</f>
        <v>19785.55</v>
      </c>
      <c r="G873" s="4" t="s">
        <v>95</v>
      </c>
      <c r="H873" s="4" t="s">
        <v>96</v>
      </c>
      <c r="I873" s="4"/>
      <c r="J873" s="4"/>
      <c r="K873" s="4">
        <v>205</v>
      </c>
      <c r="L873" s="4">
        <v>14</v>
      </c>
      <c r="M873" s="4">
        <v>3</v>
      </c>
      <c r="N873" s="4" t="s">
        <v>3</v>
      </c>
      <c r="O873" s="4">
        <v>2</v>
      </c>
      <c r="P873" s="4"/>
      <c r="Q873" s="4"/>
      <c r="R873" s="4"/>
      <c r="S873" s="4"/>
      <c r="T873" s="4"/>
      <c r="U873" s="4"/>
      <c r="V873" s="4"/>
      <c r="W873" s="4">
        <v>0</v>
      </c>
      <c r="X873" s="4">
        <v>1</v>
      </c>
      <c r="Y873" s="4">
        <v>0</v>
      </c>
      <c r="Z873" s="4"/>
      <c r="AA873" s="4"/>
      <c r="AB873" s="4"/>
    </row>
    <row r="874" spans="1:28" x14ac:dyDescent="0.2">
      <c r="A874" s="4">
        <v>50</v>
      </c>
      <c r="B874" s="4">
        <v>0</v>
      </c>
      <c r="C874" s="4">
        <v>0</v>
      </c>
      <c r="D874" s="4">
        <v>1</v>
      </c>
      <c r="E874" s="4">
        <v>232</v>
      </c>
      <c r="F874" s="4">
        <f>ROUND(Source!BC858,O874)</f>
        <v>0</v>
      </c>
      <c r="G874" s="4" t="s">
        <v>97</v>
      </c>
      <c r="H874" s="4" t="s">
        <v>98</v>
      </c>
      <c r="I874" s="4"/>
      <c r="J874" s="4"/>
      <c r="K874" s="4">
        <v>232</v>
      </c>
      <c r="L874" s="4">
        <v>15</v>
      </c>
      <c r="M874" s="4">
        <v>3</v>
      </c>
      <c r="N874" s="4" t="s">
        <v>3</v>
      </c>
      <c r="O874" s="4">
        <v>2</v>
      </c>
      <c r="P874" s="4"/>
      <c r="Q874" s="4"/>
      <c r="R874" s="4"/>
      <c r="S874" s="4"/>
      <c r="T874" s="4"/>
      <c r="U874" s="4"/>
      <c r="V874" s="4"/>
      <c r="W874" s="4">
        <v>0</v>
      </c>
      <c r="X874" s="4">
        <v>1</v>
      </c>
      <c r="Y874" s="4">
        <v>0</v>
      </c>
      <c r="Z874" s="4"/>
      <c r="AA874" s="4"/>
      <c r="AB874" s="4"/>
    </row>
    <row r="875" spans="1:28" x14ac:dyDescent="0.2">
      <c r="A875" s="4">
        <v>50</v>
      </c>
      <c r="B875" s="4">
        <v>0</v>
      </c>
      <c r="C875" s="4">
        <v>0</v>
      </c>
      <c r="D875" s="4">
        <v>1</v>
      </c>
      <c r="E875" s="4">
        <v>214</v>
      </c>
      <c r="F875" s="4">
        <f>ROUND(Source!AS858,O875)</f>
        <v>0</v>
      </c>
      <c r="G875" s="4" t="s">
        <v>99</v>
      </c>
      <c r="H875" s="4" t="s">
        <v>100</v>
      </c>
      <c r="I875" s="4"/>
      <c r="J875" s="4"/>
      <c r="K875" s="4">
        <v>214</v>
      </c>
      <c r="L875" s="4">
        <v>16</v>
      </c>
      <c r="M875" s="4">
        <v>3</v>
      </c>
      <c r="N875" s="4" t="s">
        <v>3</v>
      </c>
      <c r="O875" s="4">
        <v>2</v>
      </c>
      <c r="P875" s="4"/>
      <c r="Q875" s="4"/>
      <c r="R875" s="4"/>
      <c r="S875" s="4"/>
      <c r="T875" s="4"/>
      <c r="U875" s="4"/>
      <c r="V875" s="4"/>
      <c r="W875" s="4">
        <v>0</v>
      </c>
      <c r="X875" s="4">
        <v>1</v>
      </c>
      <c r="Y875" s="4">
        <v>0</v>
      </c>
      <c r="Z875" s="4"/>
      <c r="AA875" s="4"/>
      <c r="AB875" s="4"/>
    </row>
    <row r="876" spans="1:28" x14ac:dyDescent="0.2">
      <c r="A876" s="4">
        <v>50</v>
      </c>
      <c r="B876" s="4">
        <v>0</v>
      </c>
      <c r="C876" s="4">
        <v>0</v>
      </c>
      <c r="D876" s="4">
        <v>1</v>
      </c>
      <c r="E876" s="4">
        <v>215</v>
      </c>
      <c r="F876" s="4">
        <f>ROUND(Source!AT858,O876)</f>
        <v>0</v>
      </c>
      <c r="G876" s="4" t="s">
        <v>101</v>
      </c>
      <c r="H876" s="4" t="s">
        <v>102</v>
      </c>
      <c r="I876" s="4"/>
      <c r="J876" s="4"/>
      <c r="K876" s="4">
        <v>215</v>
      </c>
      <c r="L876" s="4">
        <v>17</v>
      </c>
      <c r="M876" s="4">
        <v>3</v>
      </c>
      <c r="N876" s="4" t="s">
        <v>3</v>
      </c>
      <c r="O876" s="4">
        <v>2</v>
      </c>
      <c r="P876" s="4"/>
      <c r="Q876" s="4"/>
      <c r="R876" s="4"/>
      <c r="S876" s="4"/>
      <c r="T876" s="4"/>
      <c r="U876" s="4"/>
      <c r="V876" s="4"/>
      <c r="W876" s="4">
        <v>0</v>
      </c>
      <c r="X876" s="4">
        <v>1</v>
      </c>
      <c r="Y876" s="4">
        <v>0</v>
      </c>
      <c r="Z876" s="4"/>
      <c r="AA876" s="4"/>
      <c r="AB876" s="4"/>
    </row>
    <row r="877" spans="1:28" x14ac:dyDescent="0.2">
      <c r="A877" s="4">
        <v>50</v>
      </c>
      <c r="B877" s="4">
        <v>0</v>
      </c>
      <c r="C877" s="4">
        <v>0</v>
      </c>
      <c r="D877" s="4">
        <v>1</v>
      </c>
      <c r="E877" s="4">
        <v>217</v>
      </c>
      <c r="F877" s="4">
        <f>ROUND(Source!AU858,O877)</f>
        <v>36699.61</v>
      </c>
      <c r="G877" s="4" t="s">
        <v>103</v>
      </c>
      <c r="H877" s="4" t="s">
        <v>104</v>
      </c>
      <c r="I877" s="4"/>
      <c r="J877" s="4"/>
      <c r="K877" s="4">
        <v>217</v>
      </c>
      <c r="L877" s="4">
        <v>18</v>
      </c>
      <c r="M877" s="4">
        <v>3</v>
      </c>
      <c r="N877" s="4" t="s">
        <v>3</v>
      </c>
      <c r="O877" s="4">
        <v>2</v>
      </c>
      <c r="P877" s="4"/>
      <c r="Q877" s="4"/>
      <c r="R877" s="4"/>
      <c r="S877" s="4"/>
      <c r="T877" s="4"/>
      <c r="U877" s="4"/>
      <c r="V877" s="4"/>
      <c r="W877" s="4">
        <v>0</v>
      </c>
      <c r="X877" s="4">
        <v>1</v>
      </c>
      <c r="Y877" s="4">
        <v>0</v>
      </c>
      <c r="Z877" s="4"/>
      <c r="AA877" s="4"/>
      <c r="AB877" s="4"/>
    </row>
    <row r="878" spans="1:28" x14ac:dyDescent="0.2">
      <c r="A878" s="4">
        <v>50</v>
      </c>
      <c r="B878" s="4">
        <v>0</v>
      </c>
      <c r="C878" s="4">
        <v>0</v>
      </c>
      <c r="D878" s="4">
        <v>1</v>
      </c>
      <c r="E878" s="4">
        <v>230</v>
      </c>
      <c r="F878" s="4">
        <f>ROUND(Source!BA858,O878)</f>
        <v>0</v>
      </c>
      <c r="G878" s="4" t="s">
        <v>105</v>
      </c>
      <c r="H878" s="4" t="s">
        <v>106</v>
      </c>
      <c r="I878" s="4"/>
      <c r="J878" s="4"/>
      <c r="K878" s="4">
        <v>230</v>
      </c>
      <c r="L878" s="4">
        <v>19</v>
      </c>
      <c r="M878" s="4">
        <v>3</v>
      </c>
      <c r="N878" s="4" t="s">
        <v>3</v>
      </c>
      <c r="O878" s="4">
        <v>2</v>
      </c>
      <c r="P878" s="4"/>
      <c r="Q878" s="4"/>
      <c r="R878" s="4"/>
      <c r="S878" s="4"/>
      <c r="T878" s="4"/>
      <c r="U878" s="4"/>
      <c r="V878" s="4"/>
      <c r="W878" s="4">
        <v>0</v>
      </c>
      <c r="X878" s="4">
        <v>1</v>
      </c>
      <c r="Y878" s="4">
        <v>0</v>
      </c>
      <c r="Z878" s="4"/>
      <c r="AA878" s="4"/>
      <c r="AB878" s="4"/>
    </row>
    <row r="879" spans="1:28" x14ac:dyDescent="0.2">
      <c r="A879" s="4">
        <v>50</v>
      </c>
      <c r="B879" s="4">
        <v>0</v>
      </c>
      <c r="C879" s="4">
        <v>0</v>
      </c>
      <c r="D879" s="4">
        <v>1</v>
      </c>
      <c r="E879" s="4">
        <v>206</v>
      </c>
      <c r="F879" s="4">
        <f>ROUND(Source!T858,O879)</f>
        <v>0</v>
      </c>
      <c r="G879" s="4" t="s">
        <v>107</v>
      </c>
      <c r="H879" s="4" t="s">
        <v>108</v>
      </c>
      <c r="I879" s="4"/>
      <c r="J879" s="4"/>
      <c r="K879" s="4">
        <v>206</v>
      </c>
      <c r="L879" s="4">
        <v>20</v>
      </c>
      <c r="M879" s="4">
        <v>3</v>
      </c>
      <c r="N879" s="4" t="s">
        <v>3</v>
      </c>
      <c r="O879" s="4">
        <v>2</v>
      </c>
      <c r="P879" s="4"/>
      <c r="Q879" s="4"/>
      <c r="R879" s="4"/>
      <c r="S879" s="4"/>
      <c r="T879" s="4"/>
      <c r="U879" s="4"/>
      <c r="V879" s="4"/>
      <c r="W879" s="4">
        <v>0</v>
      </c>
      <c r="X879" s="4">
        <v>1</v>
      </c>
      <c r="Y879" s="4">
        <v>0</v>
      </c>
      <c r="Z879" s="4"/>
      <c r="AA879" s="4"/>
      <c r="AB879" s="4"/>
    </row>
    <row r="880" spans="1:28" x14ac:dyDescent="0.2">
      <c r="A880" s="4">
        <v>50</v>
      </c>
      <c r="B880" s="4">
        <v>0</v>
      </c>
      <c r="C880" s="4">
        <v>0</v>
      </c>
      <c r="D880" s="4">
        <v>1</v>
      </c>
      <c r="E880" s="4">
        <v>207</v>
      </c>
      <c r="F880" s="4">
        <f>Source!U858</f>
        <v>29.041499999999999</v>
      </c>
      <c r="G880" s="4" t="s">
        <v>109</v>
      </c>
      <c r="H880" s="4" t="s">
        <v>110</v>
      </c>
      <c r="I880" s="4"/>
      <c r="J880" s="4"/>
      <c r="K880" s="4">
        <v>207</v>
      </c>
      <c r="L880" s="4">
        <v>21</v>
      </c>
      <c r="M880" s="4">
        <v>3</v>
      </c>
      <c r="N880" s="4" t="s">
        <v>3</v>
      </c>
      <c r="O880" s="4">
        <v>-1</v>
      </c>
      <c r="P880" s="4"/>
      <c r="Q880" s="4"/>
      <c r="R880" s="4"/>
      <c r="S880" s="4"/>
      <c r="T880" s="4"/>
      <c r="U880" s="4"/>
      <c r="V880" s="4"/>
      <c r="W880" s="4">
        <v>0</v>
      </c>
      <c r="X880" s="4">
        <v>1</v>
      </c>
      <c r="Y880" s="4">
        <v>0</v>
      </c>
      <c r="Z880" s="4"/>
      <c r="AA880" s="4"/>
      <c r="AB880" s="4"/>
    </row>
    <row r="881" spans="1:206" x14ac:dyDescent="0.2">
      <c r="A881" s="4">
        <v>50</v>
      </c>
      <c r="B881" s="4">
        <v>0</v>
      </c>
      <c r="C881" s="4">
        <v>0</v>
      </c>
      <c r="D881" s="4">
        <v>1</v>
      </c>
      <c r="E881" s="4">
        <v>208</v>
      </c>
      <c r="F881" s="4">
        <f>Source!V858</f>
        <v>0</v>
      </c>
      <c r="G881" s="4" t="s">
        <v>111</v>
      </c>
      <c r="H881" s="4" t="s">
        <v>112</v>
      </c>
      <c r="I881" s="4"/>
      <c r="J881" s="4"/>
      <c r="K881" s="4">
        <v>208</v>
      </c>
      <c r="L881" s="4">
        <v>22</v>
      </c>
      <c r="M881" s="4">
        <v>3</v>
      </c>
      <c r="N881" s="4" t="s">
        <v>3</v>
      </c>
      <c r="O881" s="4">
        <v>-1</v>
      </c>
      <c r="P881" s="4"/>
      <c r="Q881" s="4"/>
      <c r="R881" s="4"/>
      <c r="S881" s="4"/>
      <c r="T881" s="4"/>
      <c r="U881" s="4"/>
      <c r="V881" s="4"/>
      <c r="W881" s="4">
        <v>0</v>
      </c>
      <c r="X881" s="4">
        <v>1</v>
      </c>
      <c r="Y881" s="4">
        <v>0</v>
      </c>
      <c r="Z881" s="4"/>
      <c r="AA881" s="4"/>
      <c r="AB881" s="4"/>
    </row>
    <row r="882" spans="1:206" x14ac:dyDescent="0.2">
      <c r="A882" s="4">
        <v>50</v>
      </c>
      <c r="B882" s="4">
        <v>0</v>
      </c>
      <c r="C882" s="4">
        <v>0</v>
      </c>
      <c r="D882" s="4">
        <v>1</v>
      </c>
      <c r="E882" s="4">
        <v>209</v>
      </c>
      <c r="F882" s="4">
        <f>ROUND(Source!W858,O882)</f>
        <v>0</v>
      </c>
      <c r="G882" s="4" t="s">
        <v>113</v>
      </c>
      <c r="H882" s="4" t="s">
        <v>114</v>
      </c>
      <c r="I882" s="4"/>
      <c r="J882" s="4"/>
      <c r="K882" s="4">
        <v>209</v>
      </c>
      <c r="L882" s="4">
        <v>23</v>
      </c>
      <c r="M882" s="4">
        <v>3</v>
      </c>
      <c r="N882" s="4" t="s">
        <v>3</v>
      </c>
      <c r="O882" s="4">
        <v>2</v>
      </c>
      <c r="P882" s="4"/>
      <c r="Q882" s="4"/>
      <c r="R882" s="4"/>
      <c r="S882" s="4"/>
      <c r="T882" s="4"/>
      <c r="U882" s="4"/>
      <c r="V882" s="4"/>
      <c r="W882" s="4">
        <v>0</v>
      </c>
      <c r="X882" s="4">
        <v>1</v>
      </c>
      <c r="Y882" s="4">
        <v>0</v>
      </c>
      <c r="Z882" s="4"/>
      <c r="AA882" s="4"/>
      <c r="AB882" s="4"/>
    </row>
    <row r="883" spans="1:206" x14ac:dyDescent="0.2">
      <c r="A883" s="4">
        <v>50</v>
      </c>
      <c r="B883" s="4">
        <v>0</v>
      </c>
      <c r="C883" s="4">
        <v>0</v>
      </c>
      <c r="D883" s="4">
        <v>1</v>
      </c>
      <c r="E883" s="4">
        <v>233</v>
      </c>
      <c r="F883" s="4">
        <f>ROUND(Source!BD858,O883)</f>
        <v>0</v>
      </c>
      <c r="G883" s="4" t="s">
        <v>115</v>
      </c>
      <c r="H883" s="4" t="s">
        <v>116</v>
      </c>
      <c r="I883" s="4"/>
      <c r="J883" s="4"/>
      <c r="K883" s="4">
        <v>233</v>
      </c>
      <c r="L883" s="4">
        <v>24</v>
      </c>
      <c r="M883" s="4">
        <v>3</v>
      </c>
      <c r="N883" s="4" t="s">
        <v>3</v>
      </c>
      <c r="O883" s="4">
        <v>2</v>
      </c>
      <c r="P883" s="4"/>
      <c r="Q883" s="4"/>
      <c r="R883" s="4"/>
      <c r="S883" s="4"/>
      <c r="T883" s="4"/>
      <c r="U883" s="4"/>
      <c r="V883" s="4"/>
      <c r="W883" s="4">
        <v>0</v>
      </c>
      <c r="X883" s="4">
        <v>1</v>
      </c>
      <c r="Y883" s="4">
        <v>0</v>
      </c>
      <c r="Z883" s="4"/>
      <c r="AA883" s="4"/>
      <c r="AB883" s="4"/>
    </row>
    <row r="884" spans="1:206" x14ac:dyDescent="0.2">
      <c r="A884" s="4">
        <v>50</v>
      </c>
      <c r="B884" s="4">
        <v>0</v>
      </c>
      <c r="C884" s="4">
        <v>0</v>
      </c>
      <c r="D884" s="4">
        <v>1</v>
      </c>
      <c r="E884" s="4">
        <v>210</v>
      </c>
      <c r="F884" s="4">
        <f>ROUND(Source!X858,O884)</f>
        <v>13849.89</v>
      </c>
      <c r="G884" s="4" t="s">
        <v>117</v>
      </c>
      <c r="H884" s="4" t="s">
        <v>118</v>
      </c>
      <c r="I884" s="4"/>
      <c r="J884" s="4"/>
      <c r="K884" s="4">
        <v>210</v>
      </c>
      <c r="L884" s="4">
        <v>25</v>
      </c>
      <c r="M884" s="4">
        <v>3</v>
      </c>
      <c r="N884" s="4" t="s">
        <v>3</v>
      </c>
      <c r="O884" s="4">
        <v>2</v>
      </c>
      <c r="P884" s="4"/>
      <c r="Q884" s="4"/>
      <c r="R884" s="4"/>
      <c r="S884" s="4"/>
      <c r="T884" s="4"/>
      <c r="U884" s="4"/>
      <c r="V884" s="4"/>
      <c r="W884" s="4">
        <v>0</v>
      </c>
      <c r="X884" s="4">
        <v>1</v>
      </c>
      <c r="Y884" s="4">
        <v>0</v>
      </c>
      <c r="Z884" s="4"/>
      <c r="AA884" s="4"/>
      <c r="AB884" s="4"/>
    </row>
    <row r="885" spans="1:206" x14ac:dyDescent="0.2">
      <c r="A885" s="4">
        <v>50</v>
      </c>
      <c r="B885" s="4">
        <v>0</v>
      </c>
      <c r="C885" s="4">
        <v>0</v>
      </c>
      <c r="D885" s="4">
        <v>1</v>
      </c>
      <c r="E885" s="4">
        <v>211</v>
      </c>
      <c r="F885" s="4">
        <f>ROUND(Source!Y858,O885)</f>
        <v>1978.57</v>
      </c>
      <c r="G885" s="4" t="s">
        <v>119</v>
      </c>
      <c r="H885" s="4" t="s">
        <v>120</v>
      </c>
      <c r="I885" s="4"/>
      <c r="J885" s="4"/>
      <c r="K885" s="4">
        <v>211</v>
      </c>
      <c r="L885" s="4">
        <v>26</v>
      </c>
      <c r="M885" s="4">
        <v>3</v>
      </c>
      <c r="N885" s="4" t="s">
        <v>3</v>
      </c>
      <c r="O885" s="4">
        <v>2</v>
      </c>
      <c r="P885" s="4"/>
      <c r="Q885" s="4"/>
      <c r="R885" s="4"/>
      <c r="S885" s="4"/>
      <c r="T885" s="4"/>
      <c r="U885" s="4"/>
      <c r="V885" s="4"/>
      <c r="W885" s="4">
        <v>0</v>
      </c>
      <c r="X885" s="4">
        <v>1</v>
      </c>
      <c r="Y885" s="4">
        <v>0</v>
      </c>
      <c r="Z885" s="4"/>
      <c r="AA885" s="4"/>
      <c r="AB885" s="4"/>
    </row>
    <row r="886" spans="1:206" x14ac:dyDescent="0.2">
      <c r="A886" s="4">
        <v>50</v>
      </c>
      <c r="B886" s="4">
        <v>0</v>
      </c>
      <c r="C886" s="4">
        <v>0</v>
      </c>
      <c r="D886" s="4">
        <v>1</v>
      </c>
      <c r="E886" s="4">
        <v>224</v>
      </c>
      <c r="F886" s="4">
        <f>ROUND(Source!AR858,O886)</f>
        <v>36699.61</v>
      </c>
      <c r="G886" s="4" t="s">
        <v>121</v>
      </c>
      <c r="H886" s="4" t="s">
        <v>122</v>
      </c>
      <c r="I886" s="4"/>
      <c r="J886" s="4"/>
      <c r="K886" s="4">
        <v>224</v>
      </c>
      <c r="L886" s="4">
        <v>27</v>
      </c>
      <c r="M886" s="4">
        <v>3</v>
      </c>
      <c r="N886" s="4" t="s">
        <v>3</v>
      </c>
      <c r="O886" s="4">
        <v>2</v>
      </c>
      <c r="P886" s="4"/>
      <c r="Q886" s="4"/>
      <c r="R886" s="4"/>
      <c r="S886" s="4"/>
      <c r="T886" s="4"/>
      <c r="U886" s="4"/>
      <c r="V886" s="4"/>
      <c r="W886" s="4">
        <v>0</v>
      </c>
      <c r="X886" s="4">
        <v>1</v>
      </c>
      <c r="Y886" s="4">
        <v>0</v>
      </c>
      <c r="Z886" s="4"/>
      <c r="AA886" s="4"/>
      <c r="AB886" s="4"/>
    </row>
    <row r="888" spans="1:206" x14ac:dyDescent="0.2">
      <c r="A888" s="2">
        <v>51</v>
      </c>
      <c r="B888" s="2">
        <f>B837</f>
        <v>1</v>
      </c>
      <c r="C888" s="2">
        <f>A837</f>
        <v>4</v>
      </c>
      <c r="D888" s="2">
        <f>ROW(A837)</f>
        <v>837</v>
      </c>
      <c r="E888" s="2"/>
      <c r="F888" s="2" t="str">
        <f>IF(F837&lt;&gt;"",F837,"")</f>
        <v>Новый раздел</v>
      </c>
      <c r="G888" s="2" t="str">
        <f>IF(G837&lt;&gt;"",G837,"")</f>
        <v>8. Противопожарные системы</v>
      </c>
      <c r="H888" s="2">
        <v>0</v>
      </c>
      <c r="I888" s="2"/>
      <c r="J888" s="2"/>
      <c r="K888" s="2"/>
      <c r="L888" s="2"/>
      <c r="M888" s="2"/>
      <c r="N888" s="2"/>
      <c r="O888" s="2">
        <f t="shared" ref="O888:T888" si="580">ROUND(O858+AB888,2)</f>
        <v>20796.22</v>
      </c>
      <c r="P888" s="2">
        <f t="shared" si="580"/>
        <v>901.22</v>
      </c>
      <c r="Q888" s="2">
        <f t="shared" si="580"/>
        <v>109.45</v>
      </c>
      <c r="R888" s="2">
        <f t="shared" si="580"/>
        <v>69.38</v>
      </c>
      <c r="S888" s="2">
        <f t="shared" si="580"/>
        <v>19785.55</v>
      </c>
      <c r="T888" s="2">
        <f t="shared" si="580"/>
        <v>0</v>
      </c>
      <c r="U888" s="2">
        <f>U858+AH888</f>
        <v>29.041499999999999</v>
      </c>
      <c r="V888" s="2">
        <f>V858+AI888</f>
        <v>0</v>
      </c>
      <c r="W888" s="2">
        <f>ROUND(W858+AJ888,2)</f>
        <v>0</v>
      </c>
      <c r="X888" s="2">
        <f>ROUND(X858+AK888,2)</f>
        <v>13849.89</v>
      </c>
      <c r="Y888" s="2">
        <f>ROUND(Y858+AL888,2)</f>
        <v>1978.57</v>
      </c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>
        <f t="shared" ref="AO888:BD888" si="581">ROUND(AO858+BX888,2)</f>
        <v>0</v>
      </c>
      <c r="AP888" s="2">
        <f t="shared" si="581"/>
        <v>0</v>
      </c>
      <c r="AQ888" s="2">
        <f t="shared" si="581"/>
        <v>0</v>
      </c>
      <c r="AR888" s="2">
        <f t="shared" si="581"/>
        <v>36699.61</v>
      </c>
      <c r="AS888" s="2">
        <f t="shared" si="581"/>
        <v>0</v>
      </c>
      <c r="AT888" s="2">
        <f t="shared" si="581"/>
        <v>0</v>
      </c>
      <c r="AU888" s="2">
        <f t="shared" si="581"/>
        <v>36699.61</v>
      </c>
      <c r="AV888" s="2">
        <f t="shared" si="581"/>
        <v>901.22</v>
      </c>
      <c r="AW888" s="2">
        <f t="shared" si="581"/>
        <v>901.22</v>
      </c>
      <c r="AX888" s="2">
        <f t="shared" si="581"/>
        <v>0</v>
      </c>
      <c r="AY888" s="2">
        <f t="shared" si="581"/>
        <v>901.22</v>
      </c>
      <c r="AZ888" s="2">
        <f t="shared" si="581"/>
        <v>0</v>
      </c>
      <c r="BA888" s="2">
        <f t="shared" si="581"/>
        <v>0</v>
      </c>
      <c r="BB888" s="2">
        <f t="shared" si="581"/>
        <v>0</v>
      </c>
      <c r="BC888" s="2">
        <f t="shared" si="581"/>
        <v>0</v>
      </c>
      <c r="BD888" s="2">
        <f t="shared" si="581"/>
        <v>0</v>
      </c>
      <c r="BE888" s="2"/>
      <c r="BF888" s="2"/>
      <c r="BG888" s="2"/>
      <c r="BH888" s="2"/>
      <c r="BI888" s="2"/>
      <c r="BJ888" s="2"/>
      <c r="BK888" s="2"/>
      <c r="BL888" s="2"/>
      <c r="BM888" s="2"/>
      <c r="BN888" s="2"/>
      <c r="BO888" s="2"/>
      <c r="BP888" s="2"/>
      <c r="BQ888" s="2"/>
      <c r="BR888" s="2"/>
      <c r="BS888" s="2"/>
      <c r="BT888" s="2"/>
      <c r="BU888" s="2"/>
      <c r="BV888" s="2"/>
      <c r="BW888" s="2"/>
      <c r="BX888" s="2"/>
      <c r="BY888" s="2"/>
      <c r="BZ888" s="2"/>
      <c r="CA888" s="2"/>
      <c r="CB888" s="2"/>
      <c r="CC888" s="2"/>
      <c r="CD888" s="2"/>
      <c r="CE888" s="2"/>
      <c r="CF888" s="2"/>
      <c r="CG888" s="2"/>
      <c r="CH888" s="2"/>
      <c r="CI888" s="2"/>
      <c r="CJ888" s="2"/>
      <c r="CK888" s="2"/>
      <c r="CL888" s="2"/>
      <c r="CM888" s="2"/>
      <c r="CN888" s="2"/>
      <c r="CO888" s="2"/>
      <c r="CP888" s="2"/>
      <c r="CQ888" s="2"/>
      <c r="CR888" s="2"/>
      <c r="CS888" s="2"/>
      <c r="CT888" s="2"/>
      <c r="CU888" s="2"/>
      <c r="CV888" s="2"/>
      <c r="CW888" s="2"/>
      <c r="CX888" s="2"/>
      <c r="CY888" s="2"/>
      <c r="CZ888" s="2"/>
      <c r="DA888" s="2"/>
      <c r="DB888" s="2"/>
      <c r="DC888" s="2"/>
      <c r="DD888" s="2"/>
      <c r="DE888" s="2"/>
      <c r="DF888" s="2"/>
      <c r="DG888" s="3"/>
      <c r="DH888" s="3"/>
      <c r="DI888" s="3"/>
      <c r="DJ888" s="3"/>
      <c r="DK888" s="3"/>
      <c r="DL888" s="3"/>
      <c r="DM888" s="3"/>
      <c r="DN888" s="3"/>
      <c r="DO888" s="3"/>
      <c r="DP888" s="3"/>
      <c r="DQ888" s="3"/>
      <c r="DR888" s="3"/>
      <c r="DS888" s="3"/>
      <c r="DT888" s="3"/>
      <c r="DU888" s="3"/>
      <c r="DV888" s="3"/>
      <c r="DW888" s="3"/>
      <c r="DX888" s="3"/>
      <c r="DY888" s="3"/>
      <c r="DZ888" s="3"/>
      <c r="EA888" s="3"/>
      <c r="EB888" s="3"/>
      <c r="EC888" s="3"/>
      <c r="ED888" s="3"/>
      <c r="EE888" s="3"/>
      <c r="EF888" s="3"/>
      <c r="EG888" s="3"/>
      <c r="EH888" s="3"/>
      <c r="EI888" s="3"/>
      <c r="EJ888" s="3"/>
      <c r="EK888" s="3"/>
      <c r="EL888" s="3"/>
      <c r="EM888" s="3"/>
      <c r="EN888" s="3"/>
      <c r="EO888" s="3"/>
      <c r="EP888" s="3"/>
      <c r="EQ888" s="3"/>
      <c r="ER888" s="3"/>
      <c r="ES888" s="3"/>
      <c r="ET888" s="3"/>
      <c r="EU888" s="3"/>
      <c r="EV888" s="3"/>
      <c r="EW888" s="3"/>
      <c r="EX888" s="3"/>
      <c r="EY888" s="3"/>
      <c r="EZ888" s="3"/>
      <c r="FA888" s="3"/>
      <c r="FB888" s="3"/>
      <c r="FC888" s="3"/>
      <c r="FD888" s="3"/>
      <c r="FE888" s="3"/>
      <c r="FF888" s="3"/>
      <c r="FG888" s="3"/>
      <c r="FH888" s="3"/>
      <c r="FI888" s="3"/>
      <c r="FJ888" s="3"/>
      <c r="FK888" s="3"/>
      <c r="FL888" s="3"/>
      <c r="FM888" s="3"/>
      <c r="FN888" s="3"/>
      <c r="FO888" s="3"/>
      <c r="FP888" s="3"/>
      <c r="FQ888" s="3"/>
      <c r="FR888" s="3"/>
      <c r="FS888" s="3"/>
      <c r="FT888" s="3"/>
      <c r="FU888" s="3"/>
      <c r="FV888" s="3"/>
      <c r="FW888" s="3"/>
      <c r="FX888" s="3"/>
      <c r="FY888" s="3"/>
      <c r="FZ888" s="3"/>
      <c r="GA888" s="3"/>
      <c r="GB888" s="3"/>
      <c r="GC888" s="3"/>
      <c r="GD888" s="3"/>
      <c r="GE888" s="3"/>
      <c r="GF888" s="3"/>
      <c r="GG888" s="3"/>
      <c r="GH888" s="3"/>
      <c r="GI888" s="3"/>
      <c r="GJ888" s="3"/>
      <c r="GK888" s="3"/>
      <c r="GL888" s="3"/>
      <c r="GM888" s="3"/>
      <c r="GN888" s="3"/>
      <c r="GO888" s="3"/>
      <c r="GP888" s="3"/>
      <c r="GQ888" s="3"/>
      <c r="GR888" s="3"/>
      <c r="GS888" s="3"/>
      <c r="GT888" s="3"/>
      <c r="GU888" s="3"/>
      <c r="GV888" s="3"/>
      <c r="GW888" s="3"/>
      <c r="GX888" s="3">
        <v>0</v>
      </c>
    </row>
    <row r="890" spans="1:206" x14ac:dyDescent="0.2">
      <c r="A890" s="4">
        <v>50</v>
      </c>
      <c r="B890" s="4">
        <v>0</v>
      </c>
      <c r="C890" s="4">
        <v>0</v>
      </c>
      <c r="D890" s="4">
        <v>1</v>
      </c>
      <c r="E890" s="4">
        <v>201</v>
      </c>
      <c r="F890" s="4">
        <f>ROUND(Source!O888,O890)</f>
        <v>20796.22</v>
      </c>
      <c r="G890" s="4" t="s">
        <v>69</v>
      </c>
      <c r="H890" s="4" t="s">
        <v>70</v>
      </c>
      <c r="I890" s="4"/>
      <c r="J890" s="4"/>
      <c r="K890" s="4">
        <v>201</v>
      </c>
      <c r="L890" s="4">
        <v>1</v>
      </c>
      <c r="M890" s="4">
        <v>3</v>
      </c>
      <c r="N890" s="4" t="s">
        <v>3</v>
      </c>
      <c r="O890" s="4">
        <v>2</v>
      </c>
      <c r="P890" s="4"/>
      <c r="Q890" s="4"/>
      <c r="R890" s="4"/>
      <c r="S890" s="4"/>
      <c r="T890" s="4"/>
      <c r="U890" s="4"/>
      <c r="V890" s="4"/>
      <c r="W890" s="4">
        <v>0</v>
      </c>
      <c r="X890" s="4">
        <v>1</v>
      </c>
      <c r="Y890" s="4">
        <v>0</v>
      </c>
      <c r="Z890" s="4"/>
      <c r="AA890" s="4"/>
      <c r="AB890" s="4"/>
    </row>
    <row r="891" spans="1:206" x14ac:dyDescent="0.2">
      <c r="A891" s="4">
        <v>50</v>
      </c>
      <c r="B891" s="4">
        <v>0</v>
      </c>
      <c r="C891" s="4">
        <v>0</v>
      </c>
      <c r="D891" s="4">
        <v>1</v>
      </c>
      <c r="E891" s="4">
        <v>202</v>
      </c>
      <c r="F891" s="4">
        <f>ROUND(Source!P888,O891)</f>
        <v>901.22</v>
      </c>
      <c r="G891" s="4" t="s">
        <v>71</v>
      </c>
      <c r="H891" s="4" t="s">
        <v>72</v>
      </c>
      <c r="I891" s="4"/>
      <c r="J891" s="4"/>
      <c r="K891" s="4">
        <v>202</v>
      </c>
      <c r="L891" s="4">
        <v>2</v>
      </c>
      <c r="M891" s="4">
        <v>3</v>
      </c>
      <c r="N891" s="4" t="s">
        <v>3</v>
      </c>
      <c r="O891" s="4">
        <v>2</v>
      </c>
      <c r="P891" s="4"/>
      <c r="Q891" s="4"/>
      <c r="R891" s="4"/>
      <c r="S891" s="4"/>
      <c r="T891" s="4"/>
      <c r="U891" s="4"/>
      <c r="V891" s="4"/>
      <c r="W891" s="4">
        <v>0</v>
      </c>
      <c r="X891" s="4">
        <v>1</v>
      </c>
      <c r="Y891" s="4">
        <v>0</v>
      </c>
      <c r="Z891" s="4"/>
      <c r="AA891" s="4"/>
      <c r="AB891" s="4"/>
    </row>
    <row r="892" spans="1:206" x14ac:dyDescent="0.2">
      <c r="A892" s="4">
        <v>50</v>
      </c>
      <c r="B892" s="4">
        <v>0</v>
      </c>
      <c r="C892" s="4">
        <v>0</v>
      </c>
      <c r="D892" s="4">
        <v>1</v>
      </c>
      <c r="E892" s="4">
        <v>222</v>
      </c>
      <c r="F892" s="4">
        <f>ROUND(Source!AO888,O892)</f>
        <v>0</v>
      </c>
      <c r="G892" s="4" t="s">
        <v>73</v>
      </c>
      <c r="H892" s="4" t="s">
        <v>74</v>
      </c>
      <c r="I892" s="4"/>
      <c r="J892" s="4"/>
      <c r="K892" s="4">
        <v>222</v>
      </c>
      <c r="L892" s="4">
        <v>3</v>
      </c>
      <c r="M892" s="4">
        <v>3</v>
      </c>
      <c r="N892" s="4" t="s">
        <v>3</v>
      </c>
      <c r="O892" s="4">
        <v>2</v>
      </c>
      <c r="P892" s="4"/>
      <c r="Q892" s="4"/>
      <c r="R892" s="4"/>
      <c r="S892" s="4"/>
      <c r="T892" s="4"/>
      <c r="U892" s="4"/>
      <c r="V892" s="4"/>
      <c r="W892" s="4">
        <v>0</v>
      </c>
      <c r="X892" s="4">
        <v>1</v>
      </c>
      <c r="Y892" s="4">
        <v>0</v>
      </c>
      <c r="Z892" s="4"/>
      <c r="AA892" s="4"/>
      <c r="AB892" s="4"/>
    </row>
    <row r="893" spans="1:206" x14ac:dyDescent="0.2">
      <c r="A893" s="4">
        <v>50</v>
      </c>
      <c r="B893" s="4">
        <v>0</v>
      </c>
      <c r="C893" s="4">
        <v>0</v>
      </c>
      <c r="D893" s="4">
        <v>1</v>
      </c>
      <c r="E893" s="4">
        <v>225</v>
      </c>
      <c r="F893" s="4">
        <f>ROUND(Source!AV888,O893)</f>
        <v>901.22</v>
      </c>
      <c r="G893" s="4" t="s">
        <v>75</v>
      </c>
      <c r="H893" s="4" t="s">
        <v>76</v>
      </c>
      <c r="I893" s="4"/>
      <c r="J893" s="4"/>
      <c r="K893" s="4">
        <v>225</v>
      </c>
      <c r="L893" s="4">
        <v>4</v>
      </c>
      <c r="M893" s="4">
        <v>3</v>
      </c>
      <c r="N893" s="4" t="s">
        <v>3</v>
      </c>
      <c r="O893" s="4">
        <v>2</v>
      </c>
      <c r="P893" s="4"/>
      <c r="Q893" s="4"/>
      <c r="R893" s="4"/>
      <c r="S893" s="4"/>
      <c r="T893" s="4"/>
      <c r="U893" s="4"/>
      <c r="V893" s="4"/>
      <c r="W893" s="4">
        <v>0</v>
      </c>
      <c r="X893" s="4">
        <v>1</v>
      </c>
      <c r="Y893" s="4">
        <v>0</v>
      </c>
      <c r="Z893" s="4"/>
      <c r="AA893" s="4"/>
      <c r="AB893" s="4"/>
    </row>
    <row r="894" spans="1:206" x14ac:dyDescent="0.2">
      <c r="A894" s="4">
        <v>50</v>
      </c>
      <c r="B894" s="4">
        <v>0</v>
      </c>
      <c r="C894" s="4">
        <v>0</v>
      </c>
      <c r="D894" s="4">
        <v>1</v>
      </c>
      <c r="E894" s="4">
        <v>226</v>
      </c>
      <c r="F894" s="4">
        <f>ROUND(Source!AW888,O894)</f>
        <v>901.22</v>
      </c>
      <c r="G894" s="4" t="s">
        <v>77</v>
      </c>
      <c r="H894" s="4" t="s">
        <v>78</v>
      </c>
      <c r="I894" s="4"/>
      <c r="J894" s="4"/>
      <c r="K894" s="4">
        <v>226</v>
      </c>
      <c r="L894" s="4">
        <v>5</v>
      </c>
      <c r="M894" s="4">
        <v>3</v>
      </c>
      <c r="N894" s="4" t="s">
        <v>3</v>
      </c>
      <c r="O894" s="4">
        <v>2</v>
      </c>
      <c r="P894" s="4"/>
      <c r="Q894" s="4"/>
      <c r="R894" s="4"/>
      <c r="S894" s="4"/>
      <c r="T894" s="4"/>
      <c r="U894" s="4"/>
      <c r="V894" s="4"/>
      <c r="W894" s="4">
        <v>0</v>
      </c>
      <c r="X894" s="4">
        <v>1</v>
      </c>
      <c r="Y894" s="4">
        <v>0</v>
      </c>
      <c r="Z894" s="4"/>
      <c r="AA894" s="4"/>
      <c r="AB894" s="4"/>
    </row>
    <row r="895" spans="1:206" x14ac:dyDescent="0.2">
      <c r="A895" s="4">
        <v>50</v>
      </c>
      <c r="B895" s="4">
        <v>0</v>
      </c>
      <c r="C895" s="4">
        <v>0</v>
      </c>
      <c r="D895" s="4">
        <v>1</v>
      </c>
      <c r="E895" s="4">
        <v>227</v>
      </c>
      <c r="F895" s="4">
        <f>ROUND(Source!AX888,O895)</f>
        <v>0</v>
      </c>
      <c r="G895" s="4" t="s">
        <v>79</v>
      </c>
      <c r="H895" s="4" t="s">
        <v>80</v>
      </c>
      <c r="I895" s="4"/>
      <c r="J895" s="4"/>
      <c r="K895" s="4">
        <v>227</v>
      </c>
      <c r="L895" s="4">
        <v>6</v>
      </c>
      <c r="M895" s="4">
        <v>3</v>
      </c>
      <c r="N895" s="4" t="s">
        <v>3</v>
      </c>
      <c r="O895" s="4">
        <v>2</v>
      </c>
      <c r="P895" s="4"/>
      <c r="Q895" s="4"/>
      <c r="R895" s="4"/>
      <c r="S895" s="4"/>
      <c r="T895" s="4"/>
      <c r="U895" s="4"/>
      <c r="V895" s="4"/>
      <c r="W895" s="4">
        <v>0</v>
      </c>
      <c r="X895" s="4">
        <v>1</v>
      </c>
      <c r="Y895" s="4">
        <v>0</v>
      </c>
      <c r="Z895" s="4"/>
      <c r="AA895" s="4"/>
      <c r="AB895" s="4"/>
    </row>
    <row r="896" spans="1:206" x14ac:dyDescent="0.2">
      <c r="A896" s="4">
        <v>50</v>
      </c>
      <c r="B896" s="4">
        <v>0</v>
      </c>
      <c r="C896" s="4">
        <v>0</v>
      </c>
      <c r="D896" s="4">
        <v>1</v>
      </c>
      <c r="E896" s="4">
        <v>228</v>
      </c>
      <c r="F896" s="4">
        <f>ROUND(Source!AY888,O896)</f>
        <v>901.22</v>
      </c>
      <c r="G896" s="4" t="s">
        <v>81</v>
      </c>
      <c r="H896" s="4" t="s">
        <v>82</v>
      </c>
      <c r="I896" s="4"/>
      <c r="J896" s="4"/>
      <c r="K896" s="4">
        <v>228</v>
      </c>
      <c r="L896" s="4">
        <v>7</v>
      </c>
      <c r="M896" s="4">
        <v>3</v>
      </c>
      <c r="N896" s="4" t="s">
        <v>3</v>
      </c>
      <c r="O896" s="4">
        <v>2</v>
      </c>
      <c r="P896" s="4"/>
      <c r="Q896" s="4"/>
      <c r="R896" s="4"/>
      <c r="S896" s="4"/>
      <c r="T896" s="4"/>
      <c r="U896" s="4"/>
      <c r="V896" s="4"/>
      <c r="W896" s="4">
        <v>0</v>
      </c>
      <c r="X896" s="4">
        <v>1</v>
      </c>
      <c r="Y896" s="4">
        <v>0</v>
      </c>
      <c r="Z896" s="4"/>
      <c r="AA896" s="4"/>
      <c r="AB896" s="4"/>
    </row>
    <row r="897" spans="1:28" x14ac:dyDescent="0.2">
      <c r="A897" s="4">
        <v>50</v>
      </c>
      <c r="B897" s="4">
        <v>0</v>
      </c>
      <c r="C897" s="4">
        <v>0</v>
      </c>
      <c r="D897" s="4">
        <v>1</v>
      </c>
      <c r="E897" s="4">
        <v>216</v>
      </c>
      <c r="F897" s="4">
        <f>ROUND(Source!AP888,O897)</f>
        <v>0</v>
      </c>
      <c r="G897" s="4" t="s">
        <v>83</v>
      </c>
      <c r="H897" s="4" t="s">
        <v>84</v>
      </c>
      <c r="I897" s="4"/>
      <c r="J897" s="4"/>
      <c r="K897" s="4">
        <v>216</v>
      </c>
      <c r="L897" s="4">
        <v>8</v>
      </c>
      <c r="M897" s="4">
        <v>3</v>
      </c>
      <c r="N897" s="4" t="s">
        <v>3</v>
      </c>
      <c r="O897" s="4">
        <v>2</v>
      </c>
      <c r="P897" s="4"/>
      <c r="Q897" s="4"/>
      <c r="R897" s="4"/>
      <c r="S897" s="4"/>
      <c r="T897" s="4"/>
      <c r="U897" s="4"/>
      <c r="V897" s="4"/>
      <c r="W897" s="4">
        <v>0</v>
      </c>
      <c r="X897" s="4">
        <v>1</v>
      </c>
      <c r="Y897" s="4">
        <v>0</v>
      </c>
      <c r="Z897" s="4"/>
      <c r="AA897" s="4"/>
      <c r="AB897" s="4"/>
    </row>
    <row r="898" spans="1:28" x14ac:dyDescent="0.2">
      <c r="A898" s="4">
        <v>50</v>
      </c>
      <c r="B898" s="4">
        <v>0</v>
      </c>
      <c r="C898" s="4">
        <v>0</v>
      </c>
      <c r="D898" s="4">
        <v>1</v>
      </c>
      <c r="E898" s="4">
        <v>223</v>
      </c>
      <c r="F898" s="4">
        <f>ROUND(Source!AQ888,O898)</f>
        <v>0</v>
      </c>
      <c r="G898" s="4" t="s">
        <v>85</v>
      </c>
      <c r="H898" s="4" t="s">
        <v>86</v>
      </c>
      <c r="I898" s="4"/>
      <c r="J898" s="4"/>
      <c r="K898" s="4">
        <v>223</v>
      </c>
      <c r="L898" s="4">
        <v>9</v>
      </c>
      <c r="M898" s="4">
        <v>3</v>
      </c>
      <c r="N898" s="4" t="s">
        <v>3</v>
      </c>
      <c r="O898" s="4">
        <v>2</v>
      </c>
      <c r="P898" s="4"/>
      <c r="Q898" s="4"/>
      <c r="R898" s="4"/>
      <c r="S898" s="4"/>
      <c r="T898" s="4"/>
      <c r="U898" s="4"/>
      <c r="V898" s="4"/>
      <c r="W898" s="4">
        <v>0</v>
      </c>
      <c r="X898" s="4">
        <v>1</v>
      </c>
      <c r="Y898" s="4">
        <v>0</v>
      </c>
      <c r="Z898" s="4"/>
      <c r="AA898" s="4"/>
      <c r="AB898" s="4"/>
    </row>
    <row r="899" spans="1:28" x14ac:dyDescent="0.2">
      <c r="A899" s="4">
        <v>50</v>
      </c>
      <c r="B899" s="4">
        <v>0</v>
      </c>
      <c r="C899" s="4">
        <v>0</v>
      </c>
      <c r="D899" s="4">
        <v>1</v>
      </c>
      <c r="E899" s="4">
        <v>229</v>
      </c>
      <c r="F899" s="4">
        <f>ROUND(Source!AZ888,O899)</f>
        <v>0</v>
      </c>
      <c r="G899" s="4" t="s">
        <v>87</v>
      </c>
      <c r="H899" s="4" t="s">
        <v>88</v>
      </c>
      <c r="I899" s="4"/>
      <c r="J899" s="4"/>
      <c r="K899" s="4">
        <v>229</v>
      </c>
      <c r="L899" s="4">
        <v>10</v>
      </c>
      <c r="M899" s="4">
        <v>3</v>
      </c>
      <c r="N899" s="4" t="s">
        <v>3</v>
      </c>
      <c r="O899" s="4">
        <v>2</v>
      </c>
      <c r="P899" s="4"/>
      <c r="Q899" s="4"/>
      <c r="R899" s="4"/>
      <c r="S899" s="4"/>
      <c r="T899" s="4"/>
      <c r="U899" s="4"/>
      <c r="V899" s="4"/>
      <c r="W899" s="4">
        <v>0</v>
      </c>
      <c r="X899" s="4">
        <v>1</v>
      </c>
      <c r="Y899" s="4">
        <v>0</v>
      </c>
      <c r="Z899" s="4"/>
      <c r="AA899" s="4"/>
      <c r="AB899" s="4"/>
    </row>
    <row r="900" spans="1:28" x14ac:dyDescent="0.2">
      <c r="A900" s="4">
        <v>50</v>
      </c>
      <c r="B900" s="4">
        <v>0</v>
      </c>
      <c r="C900" s="4">
        <v>0</v>
      </c>
      <c r="D900" s="4">
        <v>1</v>
      </c>
      <c r="E900" s="4">
        <v>203</v>
      </c>
      <c r="F900" s="4">
        <f>ROUND(Source!Q888,O900)</f>
        <v>109.45</v>
      </c>
      <c r="G900" s="4" t="s">
        <v>89</v>
      </c>
      <c r="H900" s="4" t="s">
        <v>90</v>
      </c>
      <c r="I900" s="4"/>
      <c r="J900" s="4"/>
      <c r="K900" s="4">
        <v>203</v>
      </c>
      <c r="L900" s="4">
        <v>11</v>
      </c>
      <c r="M900" s="4">
        <v>3</v>
      </c>
      <c r="N900" s="4" t="s">
        <v>3</v>
      </c>
      <c r="O900" s="4">
        <v>2</v>
      </c>
      <c r="P900" s="4"/>
      <c r="Q900" s="4"/>
      <c r="R900" s="4"/>
      <c r="S900" s="4"/>
      <c r="T900" s="4"/>
      <c r="U900" s="4"/>
      <c r="V900" s="4"/>
      <c r="W900" s="4">
        <v>0</v>
      </c>
      <c r="X900" s="4">
        <v>1</v>
      </c>
      <c r="Y900" s="4">
        <v>0</v>
      </c>
      <c r="Z900" s="4"/>
      <c r="AA900" s="4"/>
      <c r="AB900" s="4"/>
    </row>
    <row r="901" spans="1:28" x14ac:dyDescent="0.2">
      <c r="A901" s="4">
        <v>50</v>
      </c>
      <c r="B901" s="4">
        <v>0</v>
      </c>
      <c r="C901" s="4">
        <v>0</v>
      </c>
      <c r="D901" s="4">
        <v>1</v>
      </c>
      <c r="E901" s="4">
        <v>231</v>
      </c>
      <c r="F901" s="4">
        <f>ROUND(Source!BB888,O901)</f>
        <v>0</v>
      </c>
      <c r="G901" s="4" t="s">
        <v>91</v>
      </c>
      <c r="H901" s="4" t="s">
        <v>92</v>
      </c>
      <c r="I901" s="4"/>
      <c r="J901" s="4"/>
      <c r="K901" s="4">
        <v>231</v>
      </c>
      <c r="L901" s="4">
        <v>12</v>
      </c>
      <c r="M901" s="4">
        <v>3</v>
      </c>
      <c r="N901" s="4" t="s">
        <v>3</v>
      </c>
      <c r="O901" s="4">
        <v>2</v>
      </c>
      <c r="P901" s="4"/>
      <c r="Q901" s="4"/>
      <c r="R901" s="4"/>
      <c r="S901" s="4"/>
      <c r="T901" s="4"/>
      <c r="U901" s="4"/>
      <c r="V901" s="4"/>
      <c r="W901" s="4">
        <v>0</v>
      </c>
      <c r="X901" s="4">
        <v>1</v>
      </c>
      <c r="Y901" s="4">
        <v>0</v>
      </c>
      <c r="Z901" s="4"/>
      <c r="AA901" s="4"/>
      <c r="AB901" s="4"/>
    </row>
    <row r="902" spans="1:28" x14ac:dyDescent="0.2">
      <c r="A902" s="4">
        <v>50</v>
      </c>
      <c r="B902" s="4">
        <v>0</v>
      </c>
      <c r="C902" s="4">
        <v>0</v>
      </c>
      <c r="D902" s="4">
        <v>1</v>
      </c>
      <c r="E902" s="4">
        <v>204</v>
      </c>
      <c r="F902" s="4">
        <f>ROUND(Source!R888,O902)</f>
        <v>69.38</v>
      </c>
      <c r="G902" s="4" t="s">
        <v>93</v>
      </c>
      <c r="H902" s="4" t="s">
        <v>94</v>
      </c>
      <c r="I902" s="4"/>
      <c r="J902" s="4"/>
      <c r="K902" s="4">
        <v>204</v>
      </c>
      <c r="L902" s="4">
        <v>13</v>
      </c>
      <c r="M902" s="4">
        <v>3</v>
      </c>
      <c r="N902" s="4" t="s">
        <v>3</v>
      </c>
      <c r="O902" s="4">
        <v>2</v>
      </c>
      <c r="P902" s="4"/>
      <c r="Q902" s="4"/>
      <c r="R902" s="4"/>
      <c r="S902" s="4"/>
      <c r="T902" s="4"/>
      <c r="U902" s="4"/>
      <c r="V902" s="4"/>
      <c r="W902" s="4">
        <v>0</v>
      </c>
      <c r="X902" s="4">
        <v>1</v>
      </c>
      <c r="Y902" s="4">
        <v>0</v>
      </c>
      <c r="Z902" s="4"/>
      <c r="AA902" s="4"/>
      <c r="AB902" s="4"/>
    </row>
    <row r="903" spans="1:28" x14ac:dyDescent="0.2">
      <c r="A903" s="4">
        <v>50</v>
      </c>
      <c r="B903" s="4">
        <v>0</v>
      </c>
      <c r="C903" s="4">
        <v>0</v>
      </c>
      <c r="D903" s="4">
        <v>1</v>
      </c>
      <c r="E903" s="4">
        <v>205</v>
      </c>
      <c r="F903" s="4">
        <f>ROUND(Source!S888,O903)</f>
        <v>19785.55</v>
      </c>
      <c r="G903" s="4" t="s">
        <v>95</v>
      </c>
      <c r="H903" s="4" t="s">
        <v>96</v>
      </c>
      <c r="I903" s="4"/>
      <c r="J903" s="4"/>
      <c r="K903" s="4">
        <v>205</v>
      </c>
      <c r="L903" s="4">
        <v>14</v>
      </c>
      <c r="M903" s="4">
        <v>3</v>
      </c>
      <c r="N903" s="4" t="s">
        <v>3</v>
      </c>
      <c r="O903" s="4">
        <v>2</v>
      </c>
      <c r="P903" s="4"/>
      <c r="Q903" s="4"/>
      <c r="R903" s="4"/>
      <c r="S903" s="4"/>
      <c r="T903" s="4"/>
      <c r="U903" s="4"/>
      <c r="V903" s="4"/>
      <c r="W903" s="4">
        <v>0</v>
      </c>
      <c r="X903" s="4">
        <v>1</v>
      </c>
      <c r="Y903" s="4">
        <v>0</v>
      </c>
      <c r="Z903" s="4"/>
      <c r="AA903" s="4"/>
      <c r="AB903" s="4"/>
    </row>
    <row r="904" spans="1:28" x14ac:dyDescent="0.2">
      <c r="A904" s="4">
        <v>50</v>
      </c>
      <c r="B904" s="4">
        <v>0</v>
      </c>
      <c r="C904" s="4">
        <v>0</v>
      </c>
      <c r="D904" s="4">
        <v>1</v>
      </c>
      <c r="E904" s="4">
        <v>232</v>
      </c>
      <c r="F904" s="4">
        <f>ROUND(Source!BC888,O904)</f>
        <v>0</v>
      </c>
      <c r="G904" s="4" t="s">
        <v>97</v>
      </c>
      <c r="H904" s="4" t="s">
        <v>98</v>
      </c>
      <c r="I904" s="4"/>
      <c r="J904" s="4"/>
      <c r="K904" s="4">
        <v>232</v>
      </c>
      <c r="L904" s="4">
        <v>15</v>
      </c>
      <c r="M904" s="4">
        <v>3</v>
      </c>
      <c r="N904" s="4" t="s">
        <v>3</v>
      </c>
      <c r="O904" s="4">
        <v>2</v>
      </c>
      <c r="P904" s="4"/>
      <c r="Q904" s="4"/>
      <c r="R904" s="4"/>
      <c r="S904" s="4"/>
      <c r="T904" s="4"/>
      <c r="U904" s="4"/>
      <c r="V904" s="4"/>
      <c r="W904" s="4">
        <v>0</v>
      </c>
      <c r="X904" s="4">
        <v>1</v>
      </c>
      <c r="Y904" s="4">
        <v>0</v>
      </c>
      <c r="Z904" s="4"/>
      <c r="AA904" s="4"/>
      <c r="AB904" s="4"/>
    </row>
    <row r="905" spans="1:28" x14ac:dyDescent="0.2">
      <c r="A905" s="4">
        <v>50</v>
      </c>
      <c r="B905" s="4">
        <v>0</v>
      </c>
      <c r="C905" s="4">
        <v>0</v>
      </c>
      <c r="D905" s="4">
        <v>1</v>
      </c>
      <c r="E905" s="4">
        <v>214</v>
      </c>
      <c r="F905" s="4">
        <f>ROUND(Source!AS888,O905)</f>
        <v>0</v>
      </c>
      <c r="G905" s="4" t="s">
        <v>99</v>
      </c>
      <c r="H905" s="4" t="s">
        <v>100</v>
      </c>
      <c r="I905" s="4"/>
      <c r="J905" s="4"/>
      <c r="K905" s="4">
        <v>214</v>
      </c>
      <c r="L905" s="4">
        <v>16</v>
      </c>
      <c r="M905" s="4">
        <v>3</v>
      </c>
      <c r="N905" s="4" t="s">
        <v>3</v>
      </c>
      <c r="O905" s="4">
        <v>2</v>
      </c>
      <c r="P905" s="4"/>
      <c r="Q905" s="4"/>
      <c r="R905" s="4"/>
      <c r="S905" s="4"/>
      <c r="T905" s="4"/>
      <c r="U905" s="4"/>
      <c r="V905" s="4"/>
      <c r="W905" s="4">
        <v>0</v>
      </c>
      <c r="X905" s="4">
        <v>1</v>
      </c>
      <c r="Y905" s="4">
        <v>0</v>
      </c>
      <c r="Z905" s="4"/>
      <c r="AA905" s="4"/>
      <c r="AB905" s="4"/>
    </row>
    <row r="906" spans="1:28" x14ac:dyDescent="0.2">
      <c r="A906" s="4">
        <v>50</v>
      </c>
      <c r="B906" s="4">
        <v>0</v>
      </c>
      <c r="C906" s="4">
        <v>0</v>
      </c>
      <c r="D906" s="4">
        <v>1</v>
      </c>
      <c r="E906" s="4">
        <v>215</v>
      </c>
      <c r="F906" s="4">
        <f>ROUND(Source!AT888,O906)</f>
        <v>0</v>
      </c>
      <c r="G906" s="4" t="s">
        <v>101</v>
      </c>
      <c r="H906" s="4" t="s">
        <v>102</v>
      </c>
      <c r="I906" s="4"/>
      <c r="J906" s="4"/>
      <c r="K906" s="4">
        <v>215</v>
      </c>
      <c r="L906" s="4">
        <v>17</v>
      </c>
      <c r="M906" s="4">
        <v>3</v>
      </c>
      <c r="N906" s="4" t="s">
        <v>3</v>
      </c>
      <c r="O906" s="4">
        <v>2</v>
      </c>
      <c r="P906" s="4"/>
      <c r="Q906" s="4"/>
      <c r="R906" s="4"/>
      <c r="S906" s="4"/>
      <c r="T906" s="4"/>
      <c r="U906" s="4"/>
      <c r="V906" s="4"/>
      <c r="W906" s="4">
        <v>0</v>
      </c>
      <c r="X906" s="4">
        <v>1</v>
      </c>
      <c r="Y906" s="4">
        <v>0</v>
      </c>
      <c r="Z906" s="4"/>
      <c r="AA906" s="4"/>
      <c r="AB906" s="4"/>
    </row>
    <row r="907" spans="1:28" x14ac:dyDescent="0.2">
      <c r="A907" s="4">
        <v>50</v>
      </c>
      <c r="B907" s="4">
        <v>0</v>
      </c>
      <c r="C907" s="4">
        <v>0</v>
      </c>
      <c r="D907" s="4">
        <v>1</v>
      </c>
      <c r="E907" s="4">
        <v>217</v>
      </c>
      <c r="F907" s="4">
        <f>ROUND(Source!AU888,O907)</f>
        <v>36699.61</v>
      </c>
      <c r="G907" s="4" t="s">
        <v>103</v>
      </c>
      <c r="H907" s="4" t="s">
        <v>104</v>
      </c>
      <c r="I907" s="4"/>
      <c r="J907" s="4"/>
      <c r="K907" s="4">
        <v>217</v>
      </c>
      <c r="L907" s="4">
        <v>18</v>
      </c>
      <c r="M907" s="4">
        <v>3</v>
      </c>
      <c r="N907" s="4" t="s">
        <v>3</v>
      </c>
      <c r="O907" s="4">
        <v>2</v>
      </c>
      <c r="P907" s="4"/>
      <c r="Q907" s="4"/>
      <c r="R907" s="4"/>
      <c r="S907" s="4"/>
      <c r="T907" s="4"/>
      <c r="U907" s="4"/>
      <c r="V907" s="4"/>
      <c r="W907" s="4">
        <v>0</v>
      </c>
      <c r="X907" s="4">
        <v>1</v>
      </c>
      <c r="Y907" s="4">
        <v>0</v>
      </c>
      <c r="Z907" s="4"/>
      <c r="AA907" s="4"/>
      <c r="AB907" s="4"/>
    </row>
    <row r="908" spans="1:28" x14ac:dyDescent="0.2">
      <c r="A908" s="4">
        <v>50</v>
      </c>
      <c r="B908" s="4">
        <v>0</v>
      </c>
      <c r="C908" s="4">
        <v>0</v>
      </c>
      <c r="D908" s="4">
        <v>1</v>
      </c>
      <c r="E908" s="4">
        <v>230</v>
      </c>
      <c r="F908" s="4">
        <f>ROUND(Source!BA888,O908)</f>
        <v>0</v>
      </c>
      <c r="G908" s="4" t="s">
        <v>105</v>
      </c>
      <c r="H908" s="4" t="s">
        <v>106</v>
      </c>
      <c r="I908" s="4"/>
      <c r="J908" s="4"/>
      <c r="K908" s="4">
        <v>230</v>
      </c>
      <c r="L908" s="4">
        <v>19</v>
      </c>
      <c r="M908" s="4">
        <v>3</v>
      </c>
      <c r="N908" s="4" t="s">
        <v>3</v>
      </c>
      <c r="O908" s="4">
        <v>2</v>
      </c>
      <c r="P908" s="4"/>
      <c r="Q908" s="4"/>
      <c r="R908" s="4"/>
      <c r="S908" s="4"/>
      <c r="T908" s="4"/>
      <c r="U908" s="4"/>
      <c r="V908" s="4"/>
      <c r="W908" s="4">
        <v>0</v>
      </c>
      <c r="X908" s="4">
        <v>1</v>
      </c>
      <c r="Y908" s="4">
        <v>0</v>
      </c>
      <c r="Z908" s="4"/>
      <c r="AA908" s="4"/>
      <c r="AB908" s="4"/>
    </row>
    <row r="909" spans="1:28" x14ac:dyDescent="0.2">
      <c r="A909" s="4">
        <v>50</v>
      </c>
      <c r="B909" s="4">
        <v>0</v>
      </c>
      <c r="C909" s="4">
        <v>0</v>
      </c>
      <c r="D909" s="4">
        <v>1</v>
      </c>
      <c r="E909" s="4">
        <v>206</v>
      </c>
      <c r="F909" s="4">
        <f>ROUND(Source!T888,O909)</f>
        <v>0</v>
      </c>
      <c r="G909" s="4" t="s">
        <v>107</v>
      </c>
      <c r="H909" s="4" t="s">
        <v>108</v>
      </c>
      <c r="I909" s="4"/>
      <c r="J909" s="4"/>
      <c r="K909" s="4">
        <v>206</v>
      </c>
      <c r="L909" s="4">
        <v>20</v>
      </c>
      <c r="M909" s="4">
        <v>3</v>
      </c>
      <c r="N909" s="4" t="s">
        <v>3</v>
      </c>
      <c r="O909" s="4">
        <v>2</v>
      </c>
      <c r="P909" s="4"/>
      <c r="Q909" s="4"/>
      <c r="R909" s="4"/>
      <c r="S909" s="4"/>
      <c r="T909" s="4"/>
      <c r="U909" s="4"/>
      <c r="V909" s="4"/>
      <c r="W909" s="4">
        <v>0</v>
      </c>
      <c r="X909" s="4">
        <v>1</v>
      </c>
      <c r="Y909" s="4">
        <v>0</v>
      </c>
      <c r="Z909" s="4"/>
      <c r="AA909" s="4"/>
      <c r="AB909" s="4"/>
    </row>
    <row r="910" spans="1:28" x14ac:dyDescent="0.2">
      <c r="A910" s="4">
        <v>50</v>
      </c>
      <c r="B910" s="4">
        <v>0</v>
      </c>
      <c r="C910" s="4">
        <v>0</v>
      </c>
      <c r="D910" s="4">
        <v>1</v>
      </c>
      <c r="E910" s="4">
        <v>207</v>
      </c>
      <c r="F910" s="4">
        <f>Source!U888</f>
        <v>29.041499999999999</v>
      </c>
      <c r="G910" s="4" t="s">
        <v>109</v>
      </c>
      <c r="H910" s="4" t="s">
        <v>110</v>
      </c>
      <c r="I910" s="4"/>
      <c r="J910" s="4"/>
      <c r="K910" s="4">
        <v>207</v>
      </c>
      <c r="L910" s="4">
        <v>21</v>
      </c>
      <c r="M910" s="4">
        <v>3</v>
      </c>
      <c r="N910" s="4" t="s">
        <v>3</v>
      </c>
      <c r="O910" s="4">
        <v>-1</v>
      </c>
      <c r="P910" s="4"/>
      <c r="Q910" s="4"/>
      <c r="R910" s="4"/>
      <c r="S910" s="4"/>
      <c r="T910" s="4"/>
      <c r="U910" s="4"/>
      <c r="V910" s="4"/>
      <c r="W910" s="4">
        <v>0</v>
      </c>
      <c r="X910" s="4">
        <v>1</v>
      </c>
      <c r="Y910" s="4">
        <v>0</v>
      </c>
      <c r="Z910" s="4"/>
      <c r="AA910" s="4"/>
      <c r="AB910" s="4"/>
    </row>
    <row r="911" spans="1:28" x14ac:dyDescent="0.2">
      <c r="A911" s="4">
        <v>50</v>
      </c>
      <c r="B911" s="4">
        <v>0</v>
      </c>
      <c r="C911" s="4">
        <v>0</v>
      </c>
      <c r="D911" s="4">
        <v>1</v>
      </c>
      <c r="E911" s="4">
        <v>208</v>
      </c>
      <c r="F911" s="4">
        <f>Source!V888</f>
        <v>0</v>
      </c>
      <c r="G911" s="4" t="s">
        <v>111</v>
      </c>
      <c r="H911" s="4" t="s">
        <v>112</v>
      </c>
      <c r="I911" s="4"/>
      <c r="J911" s="4"/>
      <c r="K911" s="4">
        <v>208</v>
      </c>
      <c r="L911" s="4">
        <v>22</v>
      </c>
      <c r="M911" s="4">
        <v>3</v>
      </c>
      <c r="N911" s="4" t="s">
        <v>3</v>
      </c>
      <c r="O911" s="4">
        <v>-1</v>
      </c>
      <c r="P911" s="4"/>
      <c r="Q911" s="4"/>
      <c r="R911" s="4"/>
      <c r="S911" s="4"/>
      <c r="T911" s="4"/>
      <c r="U911" s="4"/>
      <c r="V911" s="4"/>
      <c r="W911" s="4">
        <v>0</v>
      </c>
      <c r="X911" s="4">
        <v>1</v>
      </c>
      <c r="Y911" s="4">
        <v>0</v>
      </c>
      <c r="Z911" s="4"/>
      <c r="AA911" s="4"/>
      <c r="AB911" s="4"/>
    </row>
    <row r="912" spans="1:28" x14ac:dyDescent="0.2">
      <c r="A912" s="4">
        <v>50</v>
      </c>
      <c r="B912" s="4">
        <v>0</v>
      </c>
      <c r="C912" s="4">
        <v>0</v>
      </c>
      <c r="D912" s="4">
        <v>1</v>
      </c>
      <c r="E912" s="4">
        <v>209</v>
      </c>
      <c r="F912" s="4">
        <f>ROUND(Source!W888,O912)</f>
        <v>0</v>
      </c>
      <c r="G912" s="4" t="s">
        <v>113</v>
      </c>
      <c r="H912" s="4" t="s">
        <v>114</v>
      </c>
      <c r="I912" s="4"/>
      <c r="J912" s="4"/>
      <c r="K912" s="4">
        <v>209</v>
      </c>
      <c r="L912" s="4">
        <v>23</v>
      </c>
      <c r="M912" s="4">
        <v>3</v>
      </c>
      <c r="N912" s="4" t="s">
        <v>3</v>
      </c>
      <c r="O912" s="4">
        <v>2</v>
      </c>
      <c r="P912" s="4"/>
      <c r="Q912" s="4"/>
      <c r="R912" s="4"/>
      <c r="S912" s="4"/>
      <c r="T912" s="4"/>
      <c r="U912" s="4"/>
      <c r="V912" s="4"/>
      <c r="W912" s="4">
        <v>0</v>
      </c>
      <c r="X912" s="4">
        <v>1</v>
      </c>
      <c r="Y912" s="4">
        <v>0</v>
      </c>
      <c r="Z912" s="4"/>
      <c r="AA912" s="4"/>
      <c r="AB912" s="4"/>
    </row>
    <row r="913" spans="1:206" x14ac:dyDescent="0.2">
      <c r="A913" s="4">
        <v>50</v>
      </c>
      <c r="B913" s="4">
        <v>0</v>
      </c>
      <c r="C913" s="4">
        <v>0</v>
      </c>
      <c r="D913" s="4">
        <v>1</v>
      </c>
      <c r="E913" s="4">
        <v>233</v>
      </c>
      <c r="F913" s="4">
        <f>ROUND(Source!BD888,O913)</f>
        <v>0</v>
      </c>
      <c r="G913" s="4" t="s">
        <v>115</v>
      </c>
      <c r="H913" s="4" t="s">
        <v>116</v>
      </c>
      <c r="I913" s="4"/>
      <c r="J913" s="4"/>
      <c r="K913" s="4">
        <v>233</v>
      </c>
      <c r="L913" s="4">
        <v>24</v>
      </c>
      <c r="M913" s="4">
        <v>3</v>
      </c>
      <c r="N913" s="4" t="s">
        <v>3</v>
      </c>
      <c r="O913" s="4">
        <v>2</v>
      </c>
      <c r="P913" s="4"/>
      <c r="Q913" s="4"/>
      <c r="R913" s="4"/>
      <c r="S913" s="4"/>
      <c r="T913" s="4"/>
      <c r="U913" s="4"/>
      <c r="V913" s="4"/>
      <c r="W913" s="4">
        <v>0</v>
      </c>
      <c r="X913" s="4">
        <v>1</v>
      </c>
      <c r="Y913" s="4">
        <v>0</v>
      </c>
      <c r="Z913" s="4"/>
      <c r="AA913" s="4"/>
      <c r="AB913" s="4"/>
    </row>
    <row r="914" spans="1:206" x14ac:dyDescent="0.2">
      <c r="A914" s="4">
        <v>50</v>
      </c>
      <c r="B914" s="4">
        <v>0</v>
      </c>
      <c r="C914" s="4">
        <v>0</v>
      </c>
      <c r="D914" s="4">
        <v>1</v>
      </c>
      <c r="E914" s="4">
        <v>210</v>
      </c>
      <c r="F914" s="4">
        <f>ROUND(Source!X888,O914)</f>
        <v>13849.89</v>
      </c>
      <c r="G914" s="4" t="s">
        <v>117</v>
      </c>
      <c r="H914" s="4" t="s">
        <v>118</v>
      </c>
      <c r="I914" s="4"/>
      <c r="J914" s="4"/>
      <c r="K914" s="4">
        <v>210</v>
      </c>
      <c r="L914" s="4">
        <v>25</v>
      </c>
      <c r="M914" s="4">
        <v>3</v>
      </c>
      <c r="N914" s="4" t="s">
        <v>3</v>
      </c>
      <c r="O914" s="4">
        <v>2</v>
      </c>
      <c r="P914" s="4"/>
      <c r="Q914" s="4"/>
      <c r="R914" s="4"/>
      <c r="S914" s="4"/>
      <c r="T914" s="4"/>
      <c r="U914" s="4"/>
      <c r="V914" s="4"/>
      <c r="W914" s="4">
        <v>0</v>
      </c>
      <c r="X914" s="4">
        <v>1</v>
      </c>
      <c r="Y914" s="4">
        <v>0</v>
      </c>
      <c r="Z914" s="4"/>
      <c r="AA914" s="4"/>
      <c r="AB914" s="4"/>
    </row>
    <row r="915" spans="1:206" x14ac:dyDescent="0.2">
      <c r="A915" s="4">
        <v>50</v>
      </c>
      <c r="B915" s="4">
        <v>0</v>
      </c>
      <c r="C915" s="4">
        <v>0</v>
      </c>
      <c r="D915" s="4">
        <v>1</v>
      </c>
      <c r="E915" s="4">
        <v>211</v>
      </c>
      <c r="F915" s="4">
        <f>ROUND(Source!Y888,O915)</f>
        <v>1978.57</v>
      </c>
      <c r="G915" s="4" t="s">
        <v>119</v>
      </c>
      <c r="H915" s="4" t="s">
        <v>120</v>
      </c>
      <c r="I915" s="4"/>
      <c r="J915" s="4"/>
      <c r="K915" s="4">
        <v>211</v>
      </c>
      <c r="L915" s="4">
        <v>26</v>
      </c>
      <c r="M915" s="4">
        <v>3</v>
      </c>
      <c r="N915" s="4" t="s">
        <v>3</v>
      </c>
      <c r="O915" s="4">
        <v>2</v>
      </c>
      <c r="P915" s="4"/>
      <c r="Q915" s="4"/>
      <c r="R915" s="4"/>
      <c r="S915" s="4"/>
      <c r="T915" s="4"/>
      <c r="U915" s="4"/>
      <c r="V915" s="4"/>
      <c r="W915" s="4">
        <v>0</v>
      </c>
      <c r="X915" s="4">
        <v>1</v>
      </c>
      <c r="Y915" s="4">
        <v>0</v>
      </c>
      <c r="Z915" s="4"/>
      <c r="AA915" s="4"/>
      <c r="AB915" s="4"/>
    </row>
    <row r="916" spans="1:206" x14ac:dyDescent="0.2">
      <c r="A916" s="4">
        <v>50</v>
      </c>
      <c r="B916" s="4">
        <v>0</v>
      </c>
      <c r="C916" s="4">
        <v>0</v>
      </c>
      <c r="D916" s="4">
        <v>1</v>
      </c>
      <c r="E916" s="4">
        <v>224</v>
      </c>
      <c r="F916" s="4">
        <f>ROUND(Source!AR888,O916)</f>
        <v>36699.61</v>
      </c>
      <c r="G916" s="4" t="s">
        <v>121</v>
      </c>
      <c r="H916" s="4" t="s">
        <v>122</v>
      </c>
      <c r="I916" s="4"/>
      <c r="J916" s="4"/>
      <c r="K916" s="4">
        <v>224</v>
      </c>
      <c r="L916" s="4">
        <v>27</v>
      </c>
      <c r="M916" s="4">
        <v>3</v>
      </c>
      <c r="N916" s="4" t="s">
        <v>3</v>
      </c>
      <c r="O916" s="4">
        <v>2</v>
      </c>
      <c r="P916" s="4"/>
      <c r="Q916" s="4"/>
      <c r="R916" s="4"/>
      <c r="S916" s="4"/>
      <c r="T916" s="4"/>
      <c r="U916" s="4"/>
      <c r="V916" s="4"/>
      <c r="W916" s="4">
        <v>0</v>
      </c>
      <c r="X916" s="4">
        <v>1</v>
      </c>
      <c r="Y916" s="4">
        <v>0</v>
      </c>
      <c r="Z916" s="4"/>
      <c r="AA916" s="4"/>
      <c r="AB916" s="4"/>
    </row>
    <row r="918" spans="1:206" x14ac:dyDescent="0.2">
      <c r="A918" s="2">
        <v>51</v>
      </c>
      <c r="B918" s="2">
        <f>B20</f>
        <v>1</v>
      </c>
      <c r="C918" s="2">
        <f>A20</f>
        <v>3</v>
      </c>
      <c r="D918" s="2">
        <f>ROW(A20)</f>
        <v>20</v>
      </c>
      <c r="E918" s="2"/>
      <c r="F918" s="2" t="str">
        <f>IF(F20&lt;&gt;"",F20,"")</f>
        <v>Новая локальная смета</v>
      </c>
      <c r="G918" s="2" t="str">
        <f>IF(G20&lt;&gt;"",G20,"")</f>
        <v>Новая локальная смета</v>
      </c>
      <c r="H918" s="2">
        <v>0</v>
      </c>
      <c r="I918" s="2"/>
      <c r="J918" s="2"/>
      <c r="K918" s="2"/>
      <c r="L918" s="2"/>
      <c r="M918" s="2"/>
      <c r="N918" s="2"/>
      <c r="O918" s="2">
        <f t="shared" ref="O918:T918" si="582">ROUND(O153+O189+O306+O512+O549+O723+O764+O807+O888+AB918,2)</f>
        <v>346379.52000000002</v>
      </c>
      <c r="P918" s="2">
        <f t="shared" si="582"/>
        <v>11326.77</v>
      </c>
      <c r="Q918" s="2">
        <f t="shared" si="582"/>
        <v>8468.7099999999991</v>
      </c>
      <c r="R918" s="2">
        <f t="shared" si="582"/>
        <v>5281.15</v>
      </c>
      <c r="S918" s="2">
        <f t="shared" si="582"/>
        <v>326584.03999999998</v>
      </c>
      <c r="T918" s="2">
        <f t="shared" si="582"/>
        <v>0</v>
      </c>
      <c r="U918" s="2">
        <f>U153+U189+U306+U512+U549+U723+U764+U807+U888+AH918</f>
        <v>501.01124000000004</v>
      </c>
      <c r="V918" s="2">
        <f>V153+V189+V306+V512+V549+V723+V764+V807+V888+AI918</f>
        <v>0</v>
      </c>
      <c r="W918" s="2">
        <f>ROUND(W153+W189+W306+W512+W549+W723+W764+W807+W888+AJ918,2)</f>
        <v>0</v>
      </c>
      <c r="X918" s="2">
        <f>ROUND(X153+X189+X306+X512+X549+X723+X764+X807+X888+AK918,2)</f>
        <v>228608.85</v>
      </c>
      <c r="Y918" s="2">
        <f>ROUND(Y153+Y189+Y306+Y512+Y549+Y723+Y764+Y807+Y888+AL918,2)</f>
        <v>32658.45</v>
      </c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>
        <f t="shared" ref="AO918:BD918" si="583">ROUND(AO153+AO189+AO306+AO512+AO549+AO723+AO764+AO807+AO888+BX918,2)</f>
        <v>0</v>
      </c>
      <c r="AP918" s="2">
        <f t="shared" si="583"/>
        <v>0</v>
      </c>
      <c r="AQ918" s="2">
        <f t="shared" si="583"/>
        <v>0</v>
      </c>
      <c r="AR918" s="2">
        <f t="shared" si="583"/>
        <v>613350.43999999994</v>
      </c>
      <c r="AS918" s="2">
        <f t="shared" si="583"/>
        <v>0</v>
      </c>
      <c r="AT918" s="2">
        <f t="shared" si="583"/>
        <v>0</v>
      </c>
      <c r="AU918" s="2">
        <f t="shared" si="583"/>
        <v>613350.43999999994</v>
      </c>
      <c r="AV918" s="2">
        <f t="shared" si="583"/>
        <v>11326.77</v>
      </c>
      <c r="AW918" s="2">
        <f t="shared" si="583"/>
        <v>11326.77</v>
      </c>
      <c r="AX918" s="2">
        <f t="shared" si="583"/>
        <v>0</v>
      </c>
      <c r="AY918" s="2">
        <f t="shared" si="583"/>
        <v>11326.77</v>
      </c>
      <c r="AZ918" s="2">
        <f t="shared" si="583"/>
        <v>0</v>
      </c>
      <c r="BA918" s="2">
        <f t="shared" si="583"/>
        <v>0</v>
      </c>
      <c r="BB918" s="2">
        <f t="shared" si="583"/>
        <v>0</v>
      </c>
      <c r="BC918" s="2">
        <f t="shared" si="583"/>
        <v>0</v>
      </c>
      <c r="BD918" s="2">
        <f t="shared" si="583"/>
        <v>0</v>
      </c>
      <c r="BE918" s="2"/>
      <c r="BF918" s="2"/>
      <c r="BG918" s="2"/>
      <c r="BH918" s="2"/>
      <c r="BI918" s="2"/>
      <c r="BJ918" s="2"/>
      <c r="BK918" s="2"/>
      <c r="BL918" s="2"/>
      <c r="BM918" s="2"/>
      <c r="BN918" s="2"/>
      <c r="BO918" s="2"/>
      <c r="BP918" s="2"/>
      <c r="BQ918" s="2"/>
      <c r="BR918" s="2"/>
      <c r="BS918" s="2"/>
      <c r="BT918" s="2"/>
      <c r="BU918" s="2"/>
      <c r="BV918" s="2"/>
      <c r="BW918" s="2"/>
      <c r="BX918" s="2"/>
      <c r="BY918" s="2"/>
      <c r="BZ918" s="2"/>
      <c r="CA918" s="2"/>
      <c r="CB918" s="2"/>
      <c r="CC918" s="2"/>
      <c r="CD918" s="2"/>
      <c r="CE918" s="2"/>
      <c r="CF918" s="2"/>
      <c r="CG918" s="2"/>
      <c r="CH918" s="2"/>
      <c r="CI918" s="2"/>
      <c r="CJ918" s="2"/>
      <c r="CK918" s="2"/>
      <c r="CL918" s="2"/>
      <c r="CM918" s="2"/>
      <c r="CN918" s="2"/>
      <c r="CO918" s="2"/>
      <c r="CP918" s="2"/>
      <c r="CQ918" s="2"/>
      <c r="CR918" s="2"/>
      <c r="CS918" s="2"/>
      <c r="CT918" s="2"/>
      <c r="CU918" s="2"/>
      <c r="CV918" s="2"/>
      <c r="CW918" s="2"/>
      <c r="CX918" s="2"/>
      <c r="CY918" s="2"/>
      <c r="CZ918" s="2"/>
      <c r="DA918" s="2"/>
      <c r="DB918" s="2"/>
      <c r="DC918" s="2"/>
      <c r="DD918" s="2"/>
      <c r="DE918" s="2"/>
      <c r="DF918" s="2"/>
      <c r="DG918" s="3"/>
      <c r="DH918" s="3"/>
      <c r="DI918" s="3"/>
      <c r="DJ918" s="3"/>
      <c r="DK918" s="3"/>
      <c r="DL918" s="3"/>
      <c r="DM918" s="3"/>
      <c r="DN918" s="3"/>
      <c r="DO918" s="3"/>
      <c r="DP918" s="3"/>
      <c r="DQ918" s="3"/>
      <c r="DR918" s="3"/>
      <c r="DS918" s="3"/>
      <c r="DT918" s="3"/>
      <c r="DU918" s="3"/>
      <c r="DV918" s="3"/>
      <c r="DW918" s="3"/>
      <c r="DX918" s="3"/>
      <c r="DY918" s="3"/>
      <c r="DZ918" s="3"/>
      <c r="EA918" s="3"/>
      <c r="EB918" s="3"/>
      <c r="EC918" s="3"/>
      <c r="ED918" s="3"/>
      <c r="EE918" s="3"/>
      <c r="EF918" s="3"/>
      <c r="EG918" s="3"/>
      <c r="EH918" s="3"/>
      <c r="EI918" s="3"/>
      <c r="EJ918" s="3"/>
      <c r="EK918" s="3"/>
      <c r="EL918" s="3"/>
      <c r="EM918" s="3"/>
      <c r="EN918" s="3"/>
      <c r="EO918" s="3"/>
      <c r="EP918" s="3"/>
      <c r="EQ918" s="3"/>
      <c r="ER918" s="3"/>
      <c r="ES918" s="3"/>
      <c r="ET918" s="3"/>
      <c r="EU918" s="3"/>
      <c r="EV918" s="3"/>
      <c r="EW918" s="3"/>
      <c r="EX918" s="3"/>
      <c r="EY918" s="3"/>
      <c r="EZ918" s="3"/>
      <c r="FA918" s="3"/>
      <c r="FB918" s="3"/>
      <c r="FC918" s="3"/>
      <c r="FD918" s="3"/>
      <c r="FE918" s="3"/>
      <c r="FF918" s="3"/>
      <c r="FG918" s="3"/>
      <c r="FH918" s="3"/>
      <c r="FI918" s="3"/>
      <c r="FJ918" s="3"/>
      <c r="FK918" s="3"/>
      <c r="FL918" s="3"/>
      <c r="FM918" s="3"/>
      <c r="FN918" s="3"/>
      <c r="FO918" s="3"/>
      <c r="FP918" s="3"/>
      <c r="FQ918" s="3"/>
      <c r="FR918" s="3"/>
      <c r="FS918" s="3"/>
      <c r="FT918" s="3"/>
      <c r="FU918" s="3"/>
      <c r="FV918" s="3"/>
      <c r="FW918" s="3"/>
      <c r="FX918" s="3"/>
      <c r="FY918" s="3"/>
      <c r="FZ918" s="3"/>
      <c r="GA918" s="3"/>
      <c r="GB918" s="3"/>
      <c r="GC918" s="3"/>
      <c r="GD918" s="3"/>
      <c r="GE918" s="3"/>
      <c r="GF918" s="3"/>
      <c r="GG918" s="3"/>
      <c r="GH918" s="3"/>
      <c r="GI918" s="3"/>
      <c r="GJ918" s="3"/>
      <c r="GK918" s="3"/>
      <c r="GL918" s="3"/>
      <c r="GM918" s="3"/>
      <c r="GN918" s="3"/>
      <c r="GO918" s="3"/>
      <c r="GP918" s="3"/>
      <c r="GQ918" s="3"/>
      <c r="GR918" s="3"/>
      <c r="GS918" s="3"/>
      <c r="GT918" s="3"/>
      <c r="GU918" s="3"/>
      <c r="GV918" s="3"/>
      <c r="GW918" s="3"/>
      <c r="GX918" s="3">
        <v>0</v>
      </c>
    </row>
    <row r="920" spans="1:206" x14ac:dyDescent="0.2">
      <c r="A920" s="4">
        <v>50</v>
      </c>
      <c r="B920" s="4">
        <v>0</v>
      </c>
      <c r="C920" s="4">
        <v>0</v>
      </c>
      <c r="D920" s="4">
        <v>1</v>
      </c>
      <c r="E920" s="4">
        <v>201</v>
      </c>
      <c r="F920" s="4">
        <f>ROUND(Source!O918,O920)</f>
        <v>346379.52000000002</v>
      </c>
      <c r="G920" s="4" t="s">
        <v>69</v>
      </c>
      <c r="H920" s="4" t="s">
        <v>70</v>
      </c>
      <c r="I920" s="4"/>
      <c r="J920" s="4"/>
      <c r="K920" s="4">
        <v>201</v>
      </c>
      <c r="L920" s="4">
        <v>1</v>
      </c>
      <c r="M920" s="4">
        <v>3</v>
      </c>
      <c r="N920" s="4" t="s">
        <v>3</v>
      </c>
      <c r="O920" s="4">
        <v>2</v>
      </c>
      <c r="P920" s="4"/>
      <c r="Q920" s="4"/>
      <c r="R920" s="4"/>
      <c r="S920" s="4"/>
      <c r="T920" s="4"/>
      <c r="U920" s="4"/>
      <c r="V920" s="4"/>
      <c r="W920" s="4">
        <v>316002.07</v>
      </c>
      <c r="X920" s="4">
        <v>1</v>
      </c>
      <c r="Y920" s="4">
        <v>316002.07</v>
      </c>
      <c r="Z920" s="4"/>
      <c r="AA920" s="4"/>
      <c r="AB920" s="4"/>
    </row>
    <row r="921" spans="1:206" x14ac:dyDescent="0.2">
      <c r="A921" s="4">
        <v>50</v>
      </c>
      <c r="B921" s="4">
        <v>0</v>
      </c>
      <c r="C921" s="4">
        <v>0</v>
      </c>
      <c r="D921" s="4">
        <v>1</v>
      </c>
      <c r="E921" s="4">
        <v>202</v>
      </c>
      <c r="F921" s="4">
        <f>ROUND(Source!P918,O921)</f>
        <v>11326.77</v>
      </c>
      <c r="G921" s="4" t="s">
        <v>71</v>
      </c>
      <c r="H921" s="4" t="s">
        <v>72</v>
      </c>
      <c r="I921" s="4"/>
      <c r="J921" s="4"/>
      <c r="K921" s="4">
        <v>202</v>
      </c>
      <c r="L921" s="4">
        <v>2</v>
      </c>
      <c r="M921" s="4">
        <v>3</v>
      </c>
      <c r="N921" s="4" t="s">
        <v>3</v>
      </c>
      <c r="O921" s="4">
        <v>2</v>
      </c>
      <c r="P921" s="4"/>
      <c r="Q921" s="4"/>
      <c r="R921" s="4"/>
      <c r="S921" s="4"/>
      <c r="T921" s="4"/>
      <c r="U921" s="4"/>
      <c r="V921" s="4"/>
      <c r="W921" s="4">
        <v>9158.7800000000007</v>
      </c>
      <c r="X921" s="4">
        <v>1</v>
      </c>
      <c r="Y921" s="4">
        <v>9158.7800000000007</v>
      </c>
      <c r="Z921" s="4"/>
      <c r="AA921" s="4"/>
      <c r="AB921" s="4"/>
    </row>
    <row r="922" spans="1:206" x14ac:dyDescent="0.2">
      <c r="A922" s="4">
        <v>50</v>
      </c>
      <c r="B922" s="4">
        <v>0</v>
      </c>
      <c r="C922" s="4">
        <v>0</v>
      </c>
      <c r="D922" s="4">
        <v>1</v>
      </c>
      <c r="E922" s="4">
        <v>222</v>
      </c>
      <c r="F922" s="4">
        <f>ROUND(Source!AO918,O922)</f>
        <v>0</v>
      </c>
      <c r="G922" s="4" t="s">
        <v>73</v>
      </c>
      <c r="H922" s="4" t="s">
        <v>74</v>
      </c>
      <c r="I922" s="4"/>
      <c r="J922" s="4"/>
      <c r="K922" s="4">
        <v>222</v>
      </c>
      <c r="L922" s="4">
        <v>3</v>
      </c>
      <c r="M922" s="4">
        <v>3</v>
      </c>
      <c r="N922" s="4" t="s">
        <v>3</v>
      </c>
      <c r="O922" s="4">
        <v>2</v>
      </c>
      <c r="P922" s="4"/>
      <c r="Q922" s="4"/>
      <c r="R922" s="4"/>
      <c r="S922" s="4"/>
      <c r="T922" s="4"/>
      <c r="U922" s="4"/>
      <c r="V922" s="4"/>
      <c r="W922" s="4">
        <v>0</v>
      </c>
      <c r="X922" s="4">
        <v>1</v>
      </c>
      <c r="Y922" s="4">
        <v>0</v>
      </c>
      <c r="Z922" s="4"/>
      <c r="AA922" s="4"/>
      <c r="AB922" s="4"/>
    </row>
    <row r="923" spans="1:206" x14ac:dyDescent="0.2">
      <c r="A923" s="4">
        <v>50</v>
      </c>
      <c r="B923" s="4">
        <v>0</v>
      </c>
      <c r="C923" s="4">
        <v>0</v>
      </c>
      <c r="D923" s="4">
        <v>1</v>
      </c>
      <c r="E923" s="4">
        <v>225</v>
      </c>
      <c r="F923" s="4">
        <f>ROUND(Source!AV918,O923)</f>
        <v>11326.77</v>
      </c>
      <c r="G923" s="4" t="s">
        <v>75</v>
      </c>
      <c r="H923" s="4" t="s">
        <v>76</v>
      </c>
      <c r="I923" s="4"/>
      <c r="J923" s="4"/>
      <c r="K923" s="4">
        <v>225</v>
      </c>
      <c r="L923" s="4">
        <v>4</v>
      </c>
      <c r="M923" s="4">
        <v>3</v>
      </c>
      <c r="N923" s="4" t="s">
        <v>3</v>
      </c>
      <c r="O923" s="4">
        <v>2</v>
      </c>
      <c r="P923" s="4"/>
      <c r="Q923" s="4"/>
      <c r="R923" s="4"/>
      <c r="S923" s="4"/>
      <c r="T923" s="4"/>
      <c r="U923" s="4"/>
      <c r="V923" s="4"/>
      <c r="W923" s="4">
        <v>9158.7800000000007</v>
      </c>
      <c r="X923" s="4">
        <v>1</v>
      </c>
      <c r="Y923" s="4">
        <v>9158.7800000000007</v>
      </c>
      <c r="Z923" s="4"/>
      <c r="AA923" s="4"/>
      <c r="AB923" s="4"/>
    </row>
    <row r="924" spans="1:206" x14ac:dyDescent="0.2">
      <c r="A924" s="4">
        <v>50</v>
      </c>
      <c r="B924" s="4">
        <v>0</v>
      </c>
      <c r="C924" s="4">
        <v>0</v>
      </c>
      <c r="D924" s="4">
        <v>1</v>
      </c>
      <c r="E924" s="4">
        <v>226</v>
      </c>
      <c r="F924" s="4">
        <f>ROUND(Source!AW918,O924)</f>
        <v>11326.77</v>
      </c>
      <c r="G924" s="4" t="s">
        <v>77</v>
      </c>
      <c r="H924" s="4" t="s">
        <v>78</v>
      </c>
      <c r="I924" s="4"/>
      <c r="J924" s="4"/>
      <c r="K924" s="4">
        <v>226</v>
      </c>
      <c r="L924" s="4">
        <v>5</v>
      </c>
      <c r="M924" s="4">
        <v>3</v>
      </c>
      <c r="N924" s="4" t="s">
        <v>3</v>
      </c>
      <c r="O924" s="4">
        <v>2</v>
      </c>
      <c r="P924" s="4"/>
      <c r="Q924" s="4"/>
      <c r="R924" s="4"/>
      <c r="S924" s="4"/>
      <c r="T924" s="4"/>
      <c r="U924" s="4"/>
      <c r="V924" s="4"/>
      <c r="W924" s="4">
        <v>9158.7800000000007</v>
      </c>
      <c r="X924" s="4">
        <v>1</v>
      </c>
      <c r="Y924" s="4">
        <v>9158.7800000000007</v>
      </c>
      <c r="Z924" s="4"/>
      <c r="AA924" s="4"/>
      <c r="AB924" s="4"/>
    </row>
    <row r="925" spans="1:206" x14ac:dyDescent="0.2">
      <c r="A925" s="4">
        <v>50</v>
      </c>
      <c r="B925" s="4">
        <v>0</v>
      </c>
      <c r="C925" s="4">
        <v>0</v>
      </c>
      <c r="D925" s="4">
        <v>1</v>
      </c>
      <c r="E925" s="4">
        <v>227</v>
      </c>
      <c r="F925" s="4">
        <f>ROUND(Source!AX918,O925)</f>
        <v>0</v>
      </c>
      <c r="G925" s="4" t="s">
        <v>79</v>
      </c>
      <c r="H925" s="4" t="s">
        <v>80</v>
      </c>
      <c r="I925" s="4"/>
      <c r="J925" s="4"/>
      <c r="K925" s="4">
        <v>227</v>
      </c>
      <c r="L925" s="4">
        <v>6</v>
      </c>
      <c r="M925" s="4">
        <v>3</v>
      </c>
      <c r="N925" s="4" t="s">
        <v>3</v>
      </c>
      <c r="O925" s="4">
        <v>2</v>
      </c>
      <c r="P925" s="4"/>
      <c r="Q925" s="4"/>
      <c r="R925" s="4"/>
      <c r="S925" s="4"/>
      <c r="T925" s="4"/>
      <c r="U925" s="4"/>
      <c r="V925" s="4"/>
      <c r="W925" s="4">
        <v>0</v>
      </c>
      <c r="X925" s="4">
        <v>1</v>
      </c>
      <c r="Y925" s="4">
        <v>0</v>
      </c>
      <c r="Z925" s="4"/>
      <c r="AA925" s="4"/>
      <c r="AB925" s="4"/>
    </row>
    <row r="926" spans="1:206" x14ac:dyDescent="0.2">
      <c r="A926" s="4">
        <v>50</v>
      </c>
      <c r="B926" s="4">
        <v>0</v>
      </c>
      <c r="C926" s="4">
        <v>0</v>
      </c>
      <c r="D926" s="4">
        <v>1</v>
      </c>
      <c r="E926" s="4">
        <v>228</v>
      </c>
      <c r="F926" s="4">
        <f>ROUND(Source!AY918,O926)</f>
        <v>11326.77</v>
      </c>
      <c r="G926" s="4" t="s">
        <v>81</v>
      </c>
      <c r="H926" s="4" t="s">
        <v>82</v>
      </c>
      <c r="I926" s="4"/>
      <c r="J926" s="4"/>
      <c r="K926" s="4">
        <v>228</v>
      </c>
      <c r="L926" s="4">
        <v>7</v>
      </c>
      <c r="M926" s="4">
        <v>3</v>
      </c>
      <c r="N926" s="4" t="s">
        <v>3</v>
      </c>
      <c r="O926" s="4">
        <v>2</v>
      </c>
      <c r="P926" s="4"/>
      <c r="Q926" s="4"/>
      <c r="R926" s="4"/>
      <c r="S926" s="4"/>
      <c r="T926" s="4"/>
      <c r="U926" s="4"/>
      <c r="V926" s="4"/>
      <c r="W926" s="4">
        <v>9158.7800000000007</v>
      </c>
      <c r="X926" s="4">
        <v>1</v>
      </c>
      <c r="Y926" s="4">
        <v>9158.7800000000007</v>
      </c>
      <c r="Z926" s="4"/>
      <c r="AA926" s="4"/>
      <c r="AB926" s="4"/>
    </row>
    <row r="927" spans="1:206" x14ac:dyDescent="0.2">
      <c r="A927" s="4">
        <v>50</v>
      </c>
      <c r="B927" s="4">
        <v>0</v>
      </c>
      <c r="C927" s="4">
        <v>0</v>
      </c>
      <c r="D927" s="4">
        <v>1</v>
      </c>
      <c r="E927" s="4">
        <v>216</v>
      </c>
      <c r="F927" s="4">
        <f>ROUND(Source!AP918,O927)</f>
        <v>0</v>
      </c>
      <c r="G927" s="4" t="s">
        <v>83</v>
      </c>
      <c r="H927" s="4" t="s">
        <v>84</v>
      </c>
      <c r="I927" s="4"/>
      <c r="J927" s="4"/>
      <c r="K927" s="4">
        <v>216</v>
      </c>
      <c r="L927" s="4">
        <v>8</v>
      </c>
      <c r="M927" s="4">
        <v>3</v>
      </c>
      <c r="N927" s="4" t="s">
        <v>3</v>
      </c>
      <c r="O927" s="4">
        <v>2</v>
      </c>
      <c r="P927" s="4"/>
      <c r="Q927" s="4"/>
      <c r="R927" s="4"/>
      <c r="S927" s="4"/>
      <c r="T927" s="4"/>
      <c r="U927" s="4"/>
      <c r="V927" s="4"/>
      <c r="W927" s="4">
        <v>0</v>
      </c>
      <c r="X927" s="4">
        <v>1</v>
      </c>
      <c r="Y927" s="4">
        <v>0</v>
      </c>
      <c r="Z927" s="4"/>
      <c r="AA927" s="4"/>
      <c r="AB927" s="4"/>
    </row>
    <row r="928" spans="1:206" x14ac:dyDescent="0.2">
      <c r="A928" s="4">
        <v>50</v>
      </c>
      <c r="B928" s="4">
        <v>0</v>
      </c>
      <c r="C928" s="4">
        <v>0</v>
      </c>
      <c r="D928" s="4">
        <v>1</v>
      </c>
      <c r="E928" s="4">
        <v>223</v>
      </c>
      <c r="F928" s="4">
        <f>ROUND(Source!AQ918,O928)</f>
        <v>0</v>
      </c>
      <c r="G928" s="4" t="s">
        <v>85</v>
      </c>
      <c r="H928" s="4" t="s">
        <v>86</v>
      </c>
      <c r="I928" s="4"/>
      <c r="J928" s="4"/>
      <c r="K928" s="4">
        <v>223</v>
      </c>
      <c r="L928" s="4">
        <v>9</v>
      </c>
      <c r="M928" s="4">
        <v>3</v>
      </c>
      <c r="N928" s="4" t="s">
        <v>3</v>
      </c>
      <c r="O928" s="4">
        <v>2</v>
      </c>
      <c r="P928" s="4"/>
      <c r="Q928" s="4"/>
      <c r="R928" s="4"/>
      <c r="S928" s="4"/>
      <c r="T928" s="4"/>
      <c r="U928" s="4"/>
      <c r="V928" s="4"/>
      <c r="W928" s="4">
        <v>0</v>
      </c>
      <c r="X928" s="4">
        <v>1</v>
      </c>
      <c r="Y928" s="4">
        <v>0</v>
      </c>
      <c r="Z928" s="4"/>
      <c r="AA928" s="4"/>
      <c r="AB928" s="4"/>
    </row>
    <row r="929" spans="1:28" x14ac:dyDescent="0.2">
      <c r="A929" s="4">
        <v>50</v>
      </c>
      <c r="B929" s="4">
        <v>0</v>
      </c>
      <c r="C929" s="4">
        <v>0</v>
      </c>
      <c r="D929" s="4">
        <v>1</v>
      </c>
      <c r="E929" s="4">
        <v>229</v>
      </c>
      <c r="F929" s="4">
        <f>ROUND(Source!AZ918,O929)</f>
        <v>0</v>
      </c>
      <c r="G929" s="4" t="s">
        <v>87</v>
      </c>
      <c r="H929" s="4" t="s">
        <v>88</v>
      </c>
      <c r="I929" s="4"/>
      <c r="J929" s="4"/>
      <c r="K929" s="4">
        <v>229</v>
      </c>
      <c r="L929" s="4">
        <v>10</v>
      </c>
      <c r="M929" s="4">
        <v>3</v>
      </c>
      <c r="N929" s="4" t="s">
        <v>3</v>
      </c>
      <c r="O929" s="4">
        <v>2</v>
      </c>
      <c r="P929" s="4"/>
      <c r="Q929" s="4"/>
      <c r="R929" s="4"/>
      <c r="S929" s="4"/>
      <c r="T929" s="4"/>
      <c r="U929" s="4"/>
      <c r="V929" s="4"/>
      <c r="W929" s="4">
        <v>0</v>
      </c>
      <c r="X929" s="4">
        <v>1</v>
      </c>
      <c r="Y929" s="4">
        <v>0</v>
      </c>
      <c r="Z929" s="4"/>
      <c r="AA929" s="4"/>
      <c r="AB929" s="4"/>
    </row>
    <row r="930" spans="1:28" x14ac:dyDescent="0.2">
      <c r="A930" s="4">
        <v>50</v>
      </c>
      <c r="B930" s="4">
        <v>0</v>
      </c>
      <c r="C930" s="4">
        <v>0</v>
      </c>
      <c r="D930" s="4">
        <v>1</v>
      </c>
      <c r="E930" s="4">
        <v>203</v>
      </c>
      <c r="F930" s="4">
        <f>ROUND(Source!Q918,O930)</f>
        <v>8468.7099999999991</v>
      </c>
      <c r="G930" s="4" t="s">
        <v>89</v>
      </c>
      <c r="H930" s="4" t="s">
        <v>90</v>
      </c>
      <c r="I930" s="4"/>
      <c r="J930" s="4"/>
      <c r="K930" s="4">
        <v>203</v>
      </c>
      <c r="L930" s="4">
        <v>11</v>
      </c>
      <c r="M930" s="4">
        <v>3</v>
      </c>
      <c r="N930" s="4" t="s">
        <v>3</v>
      </c>
      <c r="O930" s="4">
        <v>2</v>
      </c>
      <c r="P930" s="4"/>
      <c r="Q930" s="4"/>
      <c r="R930" s="4"/>
      <c r="S930" s="4"/>
      <c r="T930" s="4"/>
      <c r="U930" s="4"/>
      <c r="V930" s="4"/>
      <c r="W930" s="4">
        <v>5328.73</v>
      </c>
      <c r="X930" s="4">
        <v>1</v>
      </c>
      <c r="Y930" s="4">
        <v>5328.73</v>
      </c>
      <c r="Z930" s="4"/>
      <c r="AA930" s="4"/>
      <c r="AB930" s="4"/>
    </row>
    <row r="931" spans="1:28" x14ac:dyDescent="0.2">
      <c r="A931" s="4">
        <v>50</v>
      </c>
      <c r="B931" s="4">
        <v>0</v>
      </c>
      <c r="C931" s="4">
        <v>0</v>
      </c>
      <c r="D931" s="4">
        <v>1</v>
      </c>
      <c r="E931" s="4">
        <v>231</v>
      </c>
      <c r="F931" s="4">
        <f>ROUND(Source!BB918,O931)</f>
        <v>0</v>
      </c>
      <c r="G931" s="4" t="s">
        <v>91</v>
      </c>
      <c r="H931" s="4" t="s">
        <v>92</v>
      </c>
      <c r="I931" s="4"/>
      <c r="J931" s="4"/>
      <c r="K931" s="4">
        <v>231</v>
      </c>
      <c r="L931" s="4">
        <v>12</v>
      </c>
      <c r="M931" s="4">
        <v>3</v>
      </c>
      <c r="N931" s="4" t="s">
        <v>3</v>
      </c>
      <c r="O931" s="4">
        <v>2</v>
      </c>
      <c r="P931" s="4"/>
      <c r="Q931" s="4"/>
      <c r="R931" s="4"/>
      <c r="S931" s="4"/>
      <c r="T931" s="4"/>
      <c r="U931" s="4"/>
      <c r="V931" s="4"/>
      <c r="W931" s="4">
        <v>0</v>
      </c>
      <c r="X931" s="4">
        <v>1</v>
      </c>
      <c r="Y931" s="4">
        <v>0</v>
      </c>
      <c r="Z931" s="4"/>
      <c r="AA931" s="4"/>
      <c r="AB931" s="4"/>
    </row>
    <row r="932" spans="1:28" x14ac:dyDescent="0.2">
      <c r="A932" s="4">
        <v>50</v>
      </c>
      <c r="B932" s="4">
        <v>0</v>
      </c>
      <c r="C932" s="4">
        <v>0</v>
      </c>
      <c r="D932" s="4">
        <v>1</v>
      </c>
      <c r="E932" s="4">
        <v>204</v>
      </c>
      <c r="F932" s="4">
        <f>ROUND(Source!R918,O932)</f>
        <v>5281.15</v>
      </c>
      <c r="G932" s="4" t="s">
        <v>93</v>
      </c>
      <c r="H932" s="4" t="s">
        <v>94</v>
      </c>
      <c r="I932" s="4"/>
      <c r="J932" s="4"/>
      <c r="K932" s="4">
        <v>204</v>
      </c>
      <c r="L932" s="4">
        <v>13</v>
      </c>
      <c r="M932" s="4">
        <v>3</v>
      </c>
      <c r="N932" s="4" t="s">
        <v>3</v>
      </c>
      <c r="O932" s="4">
        <v>2</v>
      </c>
      <c r="P932" s="4"/>
      <c r="Q932" s="4"/>
      <c r="R932" s="4"/>
      <c r="S932" s="4"/>
      <c r="T932" s="4"/>
      <c r="U932" s="4"/>
      <c r="V932" s="4"/>
      <c r="W932" s="4">
        <v>3293.27</v>
      </c>
      <c r="X932" s="4">
        <v>1</v>
      </c>
      <c r="Y932" s="4">
        <v>3293.27</v>
      </c>
      <c r="Z932" s="4"/>
      <c r="AA932" s="4"/>
      <c r="AB932" s="4"/>
    </row>
    <row r="933" spans="1:28" x14ac:dyDescent="0.2">
      <c r="A933" s="4">
        <v>50</v>
      </c>
      <c r="B933" s="4">
        <v>0</v>
      </c>
      <c r="C933" s="4">
        <v>0</v>
      </c>
      <c r="D933" s="4">
        <v>1</v>
      </c>
      <c r="E933" s="4">
        <v>205</v>
      </c>
      <c r="F933" s="4">
        <f>ROUND(Source!S918,O933)</f>
        <v>326584.03999999998</v>
      </c>
      <c r="G933" s="4" t="s">
        <v>95</v>
      </c>
      <c r="H933" s="4" t="s">
        <v>96</v>
      </c>
      <c r="I933" s="4"/>
      <c r="J933" s="4"/>
      <c r="K933" s="4">
        <v>205</v>
      </c>
      <c r="L933" s="4">
        <v>14</v>
      </c>
      <c r="M933" s="4">
        <v>3</v>
      </c>
      <c r="N933" s="4" t="s">
        <v>3</v>
      </c>
      <c r="O933" s="4">
        <v>2</v>
      </c>
      <c r="P933" s="4"/>
      <c r="Q933" s="4"/>
      <c r="R933" s="4"/>
      <c r="S933" s="4"/>
      <c r="T933" s="4"/>
      <c r="U933" s="4"/>
      <c r="V933" s="4"/>
      <c r="W933" s="4">
        <v>301514.56</v>
      </c>
      <c r="X933" s="4">
        <v>1</v>
      </c>
      <c r="Y933" s="4">
        <v>301514.56</v>
      </c>
      <c r="Z933" s="4"/>
      <c r="AA933" s="4"/>
      <c r="AB933" s="4"/>
    </row>
    <row r="934" spans="1:28" x14ac:dyDescent="0.2">
      <c r="A934" s="4">
        <v>50</v>
      </c>
      <c r="B934" s="4">
        <v>0</v>
      </c>
      <c r="C934" s="4">
        <v>0</v>
      </c>
      <c r="D934" s="4">
        <v>1</v>
      </c>
      <c r="E934" s="4">
        <v>232</v>
      </c>
      <c r="F934" s="4">
        <f>ROUND(Source!BC918,O934)</f>
        <v>0</v>
      </c>
      <c r="G934" s="4" t="s">
        <v>97</v>
      </c>
      <c r="H934" s="4" t="s">
        <v>98</v>
      </c>
      <c r="I934" s="4"/>
      <c r="J934" s="4"/>
      <c r="K934" s="4">
        <v>232</v>
      </c>
      <c r="L934" s="4">
        <v>15</v>
      </c>
      <c r="M934" s="4">
        <v>3</v>
      </c>
      <c r="N934" s="4" t="s">
        <v>3</v>
      </c>
      <c r="O934" s="4">
        <v>2</v>
      </c>
      <c r="P934" s="4"/>
      <c r="Q934" s="4"/>
      <c r="R934" s="4"/>
      <c r="S934" s="4"/>
      <c r="T934" s="4"/>
      <c r="U934" s="4"/>
      <c r="V934" s="4"/>
      <c r="W934" s="4">
        <v>0</v>
      </c>
      <c r="X934" s="4">
        <v>1</v>
      </c>
      <c r="Y934" s="4">
        <v>0</v>
      </c>
      <c r="Z934" s="4"/>
      <c r="AA934" s="4"/>
      <c r="AB934" s="4"/>
    </row>
    <row r="935" spans="1:28" x14ac:dyDescent="0.2">
      <c r="A935" s="4">
        <v>50</v>
      </c>
      <c r="B935" s="4">
        <v>0</v>
      </c>
      <c r="C935" s="4">
        <v>0</v>
      </c>
      <c r="D935" s="4">
        <v>1</v>
      </c>
      <c r="E935" s="4">
        <v>214</v>
      </c>
      <c r="F935" s="4">
        <f>ROUND(Source!AS918,O935)</f>
        <v>0</v>
      </c>
      <c r="G935" s="4" t="s">
        <v>99</v>
      </c>
      <c r="H935" s="4" t="s">
        <v>100</v>
      </c>
      <c r="I935" s="4"/>
      <c r="J935" s="4"/>
      <c r="K935" s="4">
        <v>214</v>
      </c>
      <c r="L935" s="4">
        <v>16</v>
      </c>
      <c r="M935" s="4">
        <v>3</v>
      </c>
      <c r="N935" s="4" t="s">
        <v>3</v>
      </c>
      <c r="O935" s="4">
        <v>2</v>
      </c>
      <c r="P935" s="4"/>
      <c r="Q935" s="4"/>
      <c r="R935" s="4"/>
      <c r="S935" s="4"/>
      <c r="T935" s="4"/>
      <c r="U935" s="4"/>
      <c r="V935" s="4"/>
      <c r="W935" s="4">
        <v>0</v>
      </c>
      <c r="X935" s="4">
        <v>1</v>
      </c>
      <c r="Y935" s="4">
        <v>0</v>
      </c>
      <c r="Z935" s="4"/>
      <c r="AA935" s="4"/>
      <c r="AB935" s="4"/>
    </row>
    <row r="936" spans="1:28" x14ac:dyDescent="0.2">
      <c r="A936" s="4">
        <v>50</v>
      </c>
      <c r="B936" s="4">
        <v>0</v>
      </c>
      <c r="C936" s="4">
        <v>0</v>
      </c>
      <c r="D936" s="4">
        <v>1</v>
      </c>
      <c r="E936" s="4">
        <v>215</v>
      </c>
      <c r="F936" s="4">
        <f>ROUND(Source!AT918,O936)</f>
        <v>0</v>
      </c>
      <c r="G936" s="4" t="s">
        <v>101</v>
      </c>
      <c r="H936" s="4" t="s">
        <v>102</v>
      </c>
      <c r="I936" s="4"/>
      <c r="J936" s="4"/>
      <c r="K936" s="4">
        <v>215</v>
      </c>
      <c r="L936" s="4">
        <v>17</v>
      </c>
      <c r="M936" s="4">
        <v>3</v>
      </c>
      <c r="N936" s="4" t="s">
        <v>3</v>
      </c>
      <c r="O936" s="4">
        <v>2</v>
      </c>
      <c r="P936" s="4"/>
      <c r="Q936" s="4"/>
      <c r="R936" s="4"/>
      <c r="S936" s="4"/>
      <c r="T936" s="4"/>
      <c r="U936" s="4"/>
      <c r="V936" s="4"/>
      <c r="W936" s="4">
        <v>0</v>
      </c>
      <c r="X936" s="4">
        <v>1</v>
      </c>
      <c r="Y936" s="4">
        <v>0</v>
      </c>
      <c r="Z936" s="4"/>
      <c r="AA936" s="4"/>
      <c r="AB936" s="4"/>
    </row>
    <row r="937" spans="1:28" x14ac:dyDescent="0.2">
      <c r="A937" s="4">
        <v>50</v>
      </c>
      <c r="B937" s="4">
        <v>0</v>
      </c>
      <c r="C937" s="4">
        <v>0</v>
      </c>
      <c r="D937" s="4">
        <v>1</v>
      </c>
      <c r="E937" s="4">
        <v>217</v>
      </c>
      <c r="F937" s="4">
        <f>ROUND(Source!AU918,O937)</f>
        <v>613350.43999999994</v>
      </c>
      <c r="G937" s="4" t="s">
        <v>103</v>
      </c>
      <c r="H937" s="4" t="s">
        <v>104</v>
      </c>
      <c r="I937" s="4"/>
      <c r="J937" s="4"/>
      <c r="K937" s="4">
        <v>217</v>
      </c>
      <c r="L937" s="4">
        <v>18</v>
      </c>
      <c r="M937" s="4">
        <v>3</v>
      </c>
      <c r="N937" s="4" t="s">
        <v>3</v>
      </c>
      <c r="O937" s="4">
        <v>2</v>
      </c>
      <c r="P937" s="4"/>
      <c r="Q937" s="4"/>
      <c r="R937" s="4"/>
      <c r="S937" s="4"/>
      <c r="T937" s="4"/>
      <c r="U937" s="4"/>
      <c r="V937" s="4"/>
      <c r="W937" s="4">
        <v>560770.52</v>
      </c>
      <c r="X937" s="4">
        <v>1</v>
      </c>
      <c r="Y937" s="4">
        <v>560770.52</v>
      </c>
      <c r="Z937" s="4"/>
      <c r="AA937" s="4"/>
      <c r="AB937" s="4"/>
    </row>
    <row r="938" spans="1:28" x14ac:dyDescent="0.2">
      <c r="A938" s="4">
        <v>50</v>
      </c>
      <c r="B938" s="4">
        <v>0</v>
      </c>
      <c r="C938" s="4">
        <v>0</v>
      </c>
      <c r="D938" s="4">
        <v>1</v>
      </c>
      <c r="E938" s="4">
        <v>230</v>
      </c>
      <c r="F938" s="4">
        <f>ROUND(Source!BA918,O938)</f>
        <v>0</v>
      </c>
      <c r="G938" s="4" t="s">
        <v>105</v>
      </c>
      <c r="H938" s="4" t="s">
        <v>106</v>
      </c>
      <c r="I938" s="4"/>
      <c r="J938" s="4"/>
      <c r="K938" s="4">
        <v>230</v>
      </c>
      <c r="L938" s="4">
        <v>19</v>
      </c>
      <c r="M938" s="4">
        <v>3</v>
      </c>
      <c r="N938" s="4" t="s">
        <v>3</v>
      </c>
      <c r="O938" s="4">
        <v>2</v>
      </c>
      <c r="P938" s="4"/>
      <c r="Q938" s="4"/>
      <c r="R938" s="4"/>
      <c r="S938" s="4"/>
      <c r="T938" s="4"/>
      <c r="U938" s="4"/>
      <c r="V938" s="4"/>
      <c r="W938" s="4">
        <v>0</v>
      </c>
      <c r="X938" s="4">
        <v>1</v>
      </c>
      <c r="Y938" s="4">
        <v>0</v>
      </c>
      <c r="Z938" s="4"/>
      <c r="AA938" s="4"/>
      <c r="AB938" s="4"/>
    </row>
    <row r="939" spans="1:28" x14ac:dyDescent="0.2">
      <c r="A939" s="4">
        <v>50</v>
      </c>
      <c r="B939" s="4">
        <v>0</v>
      </c>
      <c r="C939" s="4">
        <v>0</v>
      </c>
      <c r="D939" s="4">
        <v>1</v>
      </c>
      <c r="E939" s="4">
        <v>206</v>
      </c>
      <c r="F939" s="4">
        <f>ROUND(Source!T918,O939)</f>
        <v>0</v>
      </c>
      <c r="G939" s="4" t="s">
        <v>107</v>
      </c>
      <c r="H939" s="4" t="s">
        <v>108</v>
      </c>
      <c r="I939" s="4"/>
      <c r="J939" s="4"/>
      <c r="K939" s="4">
        <v>206</v>
      </c>
      <c r="L939" s="4">
        <v>20</v>
      </c>
      <c r="M939" s="4">
        <v>3</v>
      </c>
      <c r="N939" s="4" t="s">
        <v>3</v>
      </c>
      <c r="O939" s="4">
        <v>2</v>
      </c>
      <c r="P939" s="4"/>
      <c r="Q939" s="4"/>
      <c r="R939" s="4"/>
      <c r="S939" s="4"/>
      <c r="T939" s="4"/>
      <c r="U939" s="4"/>
      <c r="V939" s="4"/>
      <c r="W939" s="4">
        <v>0</v>
      </c>
      <c r="X939" s="4">
        <v>1</v>
      </c>
      <c r="Y939" s="4">
        <v>0</v>
      </c>
      <c r="Z939" s="4"/>
      <c r="AA939" s="4"/>
      <c r="AB939" s="4"/>
    </row>
    <row r="940" spans="1:28" x14ac:dyDescent="0.2">
      <c r="A940" s="4">
        <v>50</v>
      </c>
      <c r="B940" s="4">
        <v>0</v>
      </c>
      <c r="C940" s="4">
        <v>0</v>
      </c>
      <c r="D940" s="4">
        <v>1</v>
      </c>
      <c r="E940" s="4">
        <v>207</v>
      </c>
      <c r="F940" s="4">
        <f>Source!U918</f>
        <v>501.01124000000004</v>
      </c>
      <c r="G940" s="4" t="s">
        <v>109</v>
      </c>
      <c r="H940" s="4" t="s">
        <v>110</v>
      </c>
      <c r="I940" s="4"/>
      <c r="J940" s="4"/>
      <c r="K940" s="4">
        <v>207</v>
      </c>
      <c r="L940" s="4">
        <v>21</v>
      </c>
      <c r="M940" s="4">
        <v>3</v>
      </c>
      <c r="N940" s="4" t="s">
        <v>3</v>
      </c>
      <c r="O940" s="4">
        <v>-1</v>
      </c>
      <c r="P940" s="4"/>
      <c r="Q940" s="4"/>
      <c r="R940" s="4"/>
      <c r="S940" s="4"/>
      <c r="T940" s="4"/>
      <c r="U940" s="4"/>
      <c r="V940" s="4"/>
      <c r="W940" s="4">
        <v>460.08524</v>
      </c>
      <c r="X940" s="4">
        <v>1</v>
      </c>
      <c r="Y940" s="4">
        <v>460.08524</v>
      </c>
      <c r="Z940" s="4"/>
      <c r="AA940" s="4"/>
      <c r="AB940" s="4"/>
    </row>
    <row r="941" spans="1:28" x14ac:dyDescent="0.2">
      <c r="A941" s="4">
        <v>50</v>
      </c>
      <c r="B941" s="4">
        <v>0</v>
      </c>
      <c r="C941" s="4">
        <v>0</v>
      </c>
      <c r="D941" s="4">
        <v>1</v>
      </c>
      <c r="E941" s="4">
        <v>208</v>
      </c>
      <c r="F941" s="4">
        <f>Source!V918</f>
        <v>0</v>
      </c>
      <c r="G941" s="4" t="s">
        <v>111</v>
      </c>
      <c r="H941" s="4" t="s">
        <v>112</v>
      </c>
      <c r="I941" s="4"/>
      <c r="J941" s="4"/>
      <c r="K941" s="4">
        <v>208</v>
      </c>
      <c r="L941" s="4">
        <v>22</v>
      </c>
      <c r="M941" s="4">
        <v>3</v>
      </c>
      <c r="N941" s="4" t="s">
        <v>3</v>
      </c>
      <c r="O941" s="4">
        <v>-1</v>
      </c>
      <c r="P941" s="4"/>
      <c r="Q941" s="4"/>
      <c r="R941" s="4"/>
      <c r="S941" s="4"/>
      <c r="T941" s="4"/>
      <c r="U941" s="4"/>
      <c r="V941" s="4"/>
      <c r="W941" s="4">
        <v>0</v>
      </c>
      <c r="X941" s="4">
        <v>1</v>
      </c>
      <c r="Y941" s="4">
        <v>0</v>
      </c>
      <c r="Z941" s="4"/>
      <c r="AA941" s="4"/>
      <c r="AB941" s="4"/>
    </row>
    <row r="942" spans="1:28" x14ac:dyDescent="0.2">
      <c r="A942" s="4">
        <v>50</v>
      </c>
      <c r="B942" s="4">
        <v>0</v>
      </c>
      <c r="C942" s="4">
        <v>0</v>
      </c>
      <c r="D942" s="4">
        <v>1</v>
      </c>
      <c r="E942" s="4">
        <v>209</v>
      </c>
      <c r="F942" s="4">
        <f>ROUND(Source!W918,O942)</f>
        <v>0</v>
      </c>
      <c r="G942" s="4" t="s">
        <v>113</v>
      </c>
      <c r="H942" s="4" t="s">
        <v>114</v>
      </c>
      <c r="I942" s="4"/>
      <c r="J942" s="4"/>
      <c r="K942" s="4">
        <v>209</v>
      </c>
      <c r="L942" s="4">
        <v>23</v>
      </c>
      <c r="M942" s="4">
        <v>3</v>
      </c>
      <c r="N942" s="4" t="s">
        <v>3</v>
      </c>
      <c r="O942" s="4">
        <v>2</v>
      </c>
      <c r="P942" s="4"/>
      <c r="Q942" s="4"/>
      <c r="R942" s="4"/>
      <c r="S942" s="4"/>
      <c r="T942" s="4"/>
      <c r="U942" s="4"/>
      <c r="V942" s="4"/>
      <c r="W942" s="4">
        <v>0</v>
      </c>
      <c r="X942" s="4">
        <v>1</v>
      </c>
      <c r="Y942" s="4">
        <v>0</v>
      </c>
      <c r="Z942" s="4"/>
      <c r="AA942" s="4"/>
      <c r="AB942" s="4"/>
    </row>
    <row r="943" spans="1:28" x14ac:dyDescent="0.2">
      <c r="A943" s="4">
        <v>50</v>
      </c>
      <c r="B943" s="4">
        <v>0</v>
      </c>
      <c r="C943" s="4">
        <v>0</v>
      </c>
      <c r="D943" s="4">
        <v>1</v>
      </c>
      <c r="E943" s="4">
        <v>233</v>
      </c>
      <c r="F943" s="4">
        <f>ROUND(Source!BD918,O943)</f>
        <v>0</v>
      </c>
      <c r="G943" s="4" t="s">
        <v>115</v>
      </c>
      <c r="H943" s="4" t="s">
        <v>116</v>
      </c>
      <c r="I943" s="4"/>
      <c r="J943" s="4"/>
      <c r="K943" s="4">
        <v>233</v>
      </c>
      <c r="L943" s="4">
        <v>24</v>
      </c>
      <c r="M943" s="4">
        <v>3</v>
      </c>
      <c r="N943" s="4" t="s">
        <v>3</v>
      </c>
      <c r="O943" s="4">
        <v>2</v>
      </c>
      <c r="P943" s="4"/>
      <c r="Q943" s="4"/>
      <c r="R943" s="4"/>
      <c r="S943" s="4"/>
      <c r="T943" s="4"/>
      <c r="U943" s="4"/>
      <c r="V943" s="4"/>
      <c r="W943" s="4">
        <v>0</v>
      </c>
      <c r="X943" s="4">
        <v>1</v>
      </c>
      <c r="Y943" s="4">
        <v>0</v>
      </c>
      <c r="Z943" s="4"/>
      <c r="AA943" s="4"/>
      <c r="AB943" s="4"/>
    </row>
    <row r="944" spans="1:28" x14ac:dyDescent="0.2">
      <c r="A944" s="4">
        <v>50</v>
      </c>
      <c r="B944" s="4">
        <v>0</v>
      </c>
      <c r="C944" s="4">
        <v>0</v>
      </c>
      <c r="D944" s="4">
        <v>1</v>
      </c>
      <c r="E944" s="4">
        <v>210</v>
      </c>
      <c r="F944" s="4">
        <f>ROUND(Source!X918,O944)</f>
        <v>228608.85</v>
      </c>
      <c r="G944" s="4" t="s">
        <v>117</v>
      </c>
      <c r="H944" s="4" t="s">
        <v>118</v>
      </c>
      <c r="I944" s="4"/>
      <c r="J944" s="4"/>
      <c r="K944" s="4">
        <v>210</v>
      </c>
      <c r="L944" s="4">
        <v>25</v>
      </c>
      <c r="M944" s="4">
        <v>3</v>
      </c>
      <c r="N944" s="4" t="s">
        <v>3</v>
      </c>
      <c r="O944" s="4">
        <v>2</v>
      </c>
      <c r="P944" s="4"/>
      <c r="Q944" s="4"/>
      <c r="R944" s="4"/>
      <c r="S944" s="4"/>
      <c r="T944" s="4"/>
      <c r="U944" s="4"/>
      <c r="V944" s="4"/>
      <c r="W944" s="4">
        <v>211060.22</v>
      </c>
      <c r="X944" s="4">
        <v>1</v>
      </c>
      <c r="Y944" s="4">
        <v>211060.22</v>
      </c>
      <c r="Z944" s="4"/>
      <c r="AA944" s="4"/>
      <c r="AB944" s="4"/>
    </row>
    <row r="945" spans="1:206" x14ac:dyDescent="0.2">
      <c r="A945" s="4">
        <v>50</v>
      </c>
      <c r="B945" s="4">
        <v>0</v>
      </c>
      <c r="C945" s="4">
        <v>0</v>
      </c>
      <c r="D945" s="4">
        <v>1</v>
      </c>
      <c r="E945" s="4">
        <v>211</v>
      </c>
      <c r="F945" s="4">
        <f>ROUND(Source!Y918,O945)</f>
        <v>32658.45</v>
      </c>
      <c r="G945" s="4" t="s">
        <v>119</v>
      </c>
      <c r="H945" s="4" t="s">
        <v>120</v>
      </c>
      <c r="I945" s="4"/>
      <c r="J945" s="4"/>
      <c r="K945" s="4">
        <v>211</v>
      </c>
      <c r="L945" s="4">
        <v>26</v>
      </c>
      <c r="M945" s="4">
        <v>3</v>
      </c>
      <c r="N945" s="4" t="s">
        <v>3</v>
      </c>
      <c r="O945" s="4">
        <v>2</v>
      </c>
      <c r="P945" s="4"/>
      <c r="Q945" s="4"/>
      <c r="R945" s="4"/>
      <c r="S945" s="4"/>
      <c r="T945" s="4"/>
      <c r="U945" s="4"/>
      <c r="V945" s="4"/>
      <c r="W945" s="4">
        <v>30151.51</v>
      </c>
      <c r="X945" s="4">
        <v>1</v>
      </c>
      <c r="Y945" s="4">
        <v>30151.51</v>
      </c>
      <c r="Z945" s="4"/>
      <c r="AA945" s="4"/>
      <c r="AB945" s="4"/>
    </row>
    <row r="946" spans="1:206" x14ac:dyDescent="0.2">
      <c r="A946" s="4">
        <v>50</v>
      </c>
      <c r="B946" s="4">
        <v>0</v>
      </c>
      <c r="C946" s="4">
        <v>0</v>
      </c>
      <c r="D946" s="4">
        <v>1</v>
      </c>
      <c r="E946" s="4">
        <v>224</v>
      </c>
      <c r="F946" s="4">
        <f>ROUND(Source!AR918,O946)</f>
        <v>613350.43999999994</v>
      </c>
      <c r="G946" s="4" t="s">
        <v>121</v>
      </c>
      <c r="H946" s="4" t="s">
        <v>122</v>
      </c>
      <c r="I946" s="4"/>
      <c r="J946" s="4"/>
      <c r="K946" s="4">
        <v>224</v>
      </c>
      <c r="L946" s="4">
        <v>27</v>
      </c>
      <c r="M946" s="4">
        <v>3</v>
      </c>
      <c r="N946" s="4" t="s">
        <v>3</v>
      </c>
      <c r="O946" s="4">
        <v>2</v>
      </c>
      <c r="P946" s="4"/>
      <c r="Q946" s="4"/>
      <c r="R946" s="4"/>
      <c r="S946" s="4"/>
      <c r="T946" s="4"/>
      <c r="U946" s="4"/>
      <c r="V946" s="4"/>
      <c r="W946" s="4">
        <v>560770.52</v>
      </c>
      <c r="X946" s="4">
        <v>1</v>
      </c>
      <c r="Y946" s="4">
        <v>560770.52</v>
      </c>
      <c r="Z946" s="4"/>
      <c r="AA946" s="4"/>
      <c r="AB946" s="4"/>
    </row>
    <row r="948" spans="1:206" x14ac:dyDescent="0.2">
      <c r="A948" s="2">
        <v>51</v>
      </c>
      <c r="B948" s="2">
        <f>B12</f>
        <v>987</v>
      </c>
      <c r="C948" s="2">
        <f>A12</f>
        <v>1</v>
      </c>
      <c r="D948" s="2">
        <f>ROW(A12)</f>
        <v>12</v>
      </c>
      <c r="E948" s="2"/>
      <c r="F948" s="2" t="str">
        <f>IF(F12&lt;&gt;"",F12,"")</f>
        <v/>
      </c>
      <c r="G948" s="2" t="str">
        <f>IF(G12&lt;&gt;"",G12,"")</f>
        <v>СН_7.3_на 4 мес. (10%) испр.</v>
      </c>
      <c r="H948" s="2">
        <v>0</v>
      </c>
      <c r="I948" s="2"/>
      <c r="J948" s="2"/>
      <c r="K948" s="2"/>
      <c r="L948" s="2"/>
      <c r="M948" s="2"/>
      <c r="N948" s="2"/>
      <c r="O948" s="2">
        <f t="shared" ref="O948:T948" si="584">ROUND(O918,2)</f>
        <v>346379.52000000002</v>
      </c>
      <c r="P948" s="2">
        <f t="shared" si="584"/>
        <v>11326.77</v>
      </c>
      <c r="Q948" s="2">
        <f t="shared" si="584"/>
        <v>8468.7099999999991</v>
      </c>
      <c r="R948" s="2">
        <f t="shared" si="584"/>
        <v>5281.15</v>
      </c>
      <c r="S948" s="2">
        <f t="shared" si="584"/>
        <v>326584.03999999998</v>
      </c>
      <c r="T948" s="2">
        <f t="shared" si="584"/>
        <v>0</v>
      </c>
      <c r="U948" s="2">
        <f>U918</f>
        <v>501.01124000000004</v>
      </c>
      <c r="V948" s="2">
        <f>V918</f>
        <v>0</v>
      </c>
      <c r="W948" s="2">
        <f>ROUND(W918,2)</f>
        <v>0</v>
      </c>
      <c r="X948" s="2">
        <f>ROUND(X918,2)</f>
        <v>228608.85</v>
      </c>
      <c r="Y948" s="2">
        <f>ROUND(Y918,2)</f>
        <v>32658.45</v>
      </c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>
        <f t="shared" ref="AO948:BD948" si="585">ROUND(AO918,2)</f>
        <v>0</v>
      </c>
      <c r="AP948" s="2">
        <f t="shared" si="585"/>
        <v>0</v>
      </c>
      <c r="AQ948" s="2">
        <f t="shared" si="585"/>
        <v>0</v>
      </c>
      <c r="AR948" s="2">
        <f t="shared" si="585"/>
        <v>613350.43999999994</v>
      </c>
      <c r="AS948" s="2">
        <f t="shared" si="585"/>
        <v>0</v>
      </c>
      <c r="AT948" s="2">
        <f t="shared" si="585"/>
        <v>0</v>
      </c>
      <c r="AU948" s="2">
        <f t="shared" si="585"/>
        <v>613350.43999999994</v>
      </c>
      <c r="AV948" s="2">
        <f t="shared" si="585"/>
        <v>11326.77</v>
      </c>
      <c r="AW948" s="2">
        <f t="shared" si="585"/>
        <v>11326.77</v>
      </c>
      <c r="AX948" s="2">
        <f t="shared" si="585"/>
        <v>0</v>
      </c>
      <c r="AY948" s="2">
        <f t="shared" si="585"/>
        <v>11326.77</v>
      </c>
      <c r="AZ948" s="2">
        <f t="shared" si="585"/>
        <v>0</v>
      </c>
      <c r="BA948" s="2">
        <f t="shared" si="585"/>
        <v>0</v>
      </c>
      <c r="BB948" s="2">
        <f t="shared" si="585"/>
        <v>0</v>
      </c>
      <c r="BC948" s="2">
        <f t="shared" si="585"/>
        <v>0</v>
      </c>
      <c r="BD948" s="2">
        <f t="shared" si="585"/>
        <v>0</v>
      </c>
      <c r="BE948" s="2"/>
      <c r="BF948" s="2"/>
      <c r="BG948" s="2"/>
      <c r="BH948" s="2"/>
      <c r="BI948" s="2"/>
      <c r="BJ948" s="2"/>
      <c r="BK948" s="2"/>
      <c r="BL948" s="2"/>
      <c r="BM948" s="2"/>
      <c r="BN948" s="2"/>
      <c r="BO948" s="2"/>
      <c r="BP948" s="2"/>
      <c r="BQ948" s="2"/>
      <c r="BR948" s="2"/>
      <c r="BS948" s="2"/>
      <c r="BT948" s="2"/>
      <c r="BU948" s="2"/>
      <c r="BV948" s="2"/>
      <c r="BW948" s="2"/>
      <c r="BX948" s="2"/>
      <c r="BY948" s="2"/>
      <c r="BZ948" s="2"/>
      <c r="CA948" s="2"/>
      <c r="CB948" s="2"/>
      <c r="CC948" s="2"/>
      <c r="CD948" s="2"/>
      <c r="CE948" s="2"/>
      <c r="CF948" s="2"/>
      <c r="CG948" s="2"/>
      <c r="CH948" s="2"/>
      <c r="CI948" s="2"/>
      <c r="CJ948" s="2"/>
      <c r="CK948" s="2"/>
      <c r="CL948" s="2"/>
      <c r="CM948" s="2"/>
      <c r="CN948" s="2"/>
      <c r="CO948" s="2"/>
      <c r="CP948" s="2"/>
      <c r="CQ948" s="2"/>
      <c r="CR948" s="2"/>
      <c r="CS948" s="2"/>
      <c r="CT948" s="2"/>
      <c r="CU948" s="2"/>
      <c r="CV948" s="2"/>
      <c r="CW948" s="2"/>
      <c r="CX948" s="2"/>
      <c r="CY948" s="2"/>
      <c r="CZ948" s="2"/>
      <c r="DA948" s="2"/>
      <c r="DB948" s="2"/>
      <c r="DC948" s="2"/>
      <c r="DD948" s="2"/>
      <c r="DE948" s="2"/>
      <c r="DF948" s="2"/>
      <c r="DG948" s="3"/>
      <c r="DH948" s="3"/>
      <c r="DI948" s="3"/>
      <c r="DJ948" s="3"/>
      <c r="DK948" s="3"/>
      <c r="DL948" s="3"/>
      <c r="DM948" s="3"/>
      <c r="DN948" s="3"/>
      <c r="DO948" s="3"/>
      <c r="DP948" s="3"/>
      <c r="DQ948" s="3"/>
      <c r="DR948" s="3"/>
      <c r="DS948" s="3"/>
      <c r="DT948" s="3"/>
      <c r="DU948" s="3"/>
      <c r="DV948" s="3"/>
      <c r="DW948" s="3"/>
      <c r="DX948" s="3"/>
      <c r="DY948" s="3"/>
      <c r="DZ948" s="3"/>
      <c r="EA948" s="3"/>
      <c r="EB948" s="3"/>
      <c r="EC948" s="3"/>
      <c r="ED948" s="3"/>
      <c r="EE948" s="3"/>
      <c r="EF948" s="3"/>
      <c r="EG948" s="3"/>
      <c r="EH948" s="3"/>
      <c r="EI948" s="3"/>
      <c r="EJ948" s="3"/>
      <c r="EK948" s="3"/>
      <c r="EL948" s="3"/>
      <c r="EM948" s="3"/>
      <c r="EN948" s="3"/>
      <c r="EO948" s="3"/>
      <c r="EP948" s="3"/>
      <c r="EQ948" s="3"/>
      <c r="ER948" s="3"/>
      <c r="ES948" s="3"/>
      <c r="ET948" s="3"/>
      <c r="EU948" s="3"/>
      <c r="EV948" s="3"/>
      <c r="EW948" s="3"/>
      <c r="EX948" s="3"/>
      <c r="EY948" s="3"/>
      <c r="EZ948" s="3"/>
      <c r="FA948" s="3"/>
      <c r="FB948" s="3"/>
      <c r="FC948" s="3"/>
      <c r="FD948" s="3"/>
      <c r="FE948" s="3"/>
      <c r="FF948" s="3"/>
      <c r="FG948" s="3"/>
      <c r="FH948" s="3"/>
      <c r="FI948" s="3"/>
      <c r="FJ948" s="3"/>
      <c r="FK948" s="3"/>
      <c r="FL948" s="3"/>
      <c r="FM948" s="3"/>
      <c r="FN948" s="3"/>
      <c r="FO948" s="3"/>
      <c r="FP948" s="3"/>
      <c r="FQ948" s="3"/>
      <c r="FR948" s="3"/>
      <c r="FS948" s="3"/>
      <c r="FT948" s="3"/>
      <c r="FU948" s="3"/>
      <c r="FV948" s="3"/>
      <c r="FW948" s="3"/>
      <c r="FX948" s="3"/>
      <c r="FY948" s="3"/>
      <c r="FZ948" s="3"/>
      <c r="GA948" s="3"/>
      <c r="GB948" s="3"/>
      <c r="GC948" s="3"/>
      <c r="GD948" s="3"/>
      <c r="GE948" s="3"/>
      <c r="GF948" s="3"/>
      <c r="GG948" s="3"/>
      <c r="GH948" s="3"/>
      <c r="GI948" s="3"/>
      <c r="GJ948" s="3"/>
      <c r="GK948" s="3"/>
      <c r="GL948" s="3"/>
      <c r="GM948" s="3"/>
      <c r="GN948" s="3"/>
      <c r="GO948" s="3"/>
      <c r="GP948" s="3"/>
      <c r="GQ948" s="3"/>
      <c r="GR948" s="3"/>
      <c r="GS948" s="3"/>
      <c r="GT948" s="3"/>
      <c r="GU948" s="3"/>
      <c r="GV948" s="3"/>
      <c r="GW948" s="3"/>
      <c r="GX948" s="3">
        <v>0</v>
      </c>
    </row>
    <row r="950" spans="1:206" x14ac:dyDescent="0.2">
      <c r="A950" s="4">
        <v>50</v>
      </c>
      <c r="B950" s="4">
        <v>0</v>
      </c>
      <c r="C950" s="4">
        <v>0</v>
      </c>
      <c r="D950" s="4">
        <v>1</v>
      </c>
      <c r="E950" s="4">
        <v>201</v>
      </c>
      <c r="F950" s="4">
        <f>ROUND(Source!O948,O950)</f>
        <v>346379.52000000002</v>
      </c>
      <c r="G950" s="4" t="s">
        <v>69</v>
      </c>
      <c r="H950" s="4" t="s">
        <v>70</v>
      </c>
      <c r="I950" s="4"/>
      <c r="J950" s="4"/>
      <c r="K950" s="4">
        <v>201</v>
      </c>
      <c r="L950" s="4">
        <v>1</v>
      </c>
      <c r="M950" s="4">
        <v>3</v>
      </c>
      <c r="N950" s="4" t="s">
        <v>3</v>
      </c>
      <c r="O950" s="4">
        <v>2</v>
      </c>
      <c r="P950" s="4"/>
      <c r="Q950" s="4"/>
      <c r="R950" s="4"/>
      <c r="S950" s="4"/>
      <c r="T950" s="4"/>
      <c r="U950" s="4"/>
      <c r="V950" s="4"/>
      <c r="W950" s="4">
        <v>0</v>
      </c>
      <c r="X950" s="4">
        <v>1</v>
      </c>
      <c r="Y950" s="4">
        <v>0</v>
      </c>
      <c r="Z950" s="4"/>
      <c r="AA950" s="4"/>
      <c r="AB950" s="4"/>
    </row>
    <row r="951" spans="1:206" x14ac:dyDescent="0.2">
      <c r="A951" s="4">
        <v>50</v>
      </c>
      <c r="B951" s="4">
        <v>0</v>
      </c>
      <c r="C951" s="4">
        <v>0</v>
      </c>
      <c r="D951" s="4">
        <v>1</v>
      </c>
      <c r="E951" s="4">
        <v>202</v>
      </c>
      <c r="F951" s="4">
        <f>ROUND(Source!P948,O951)</f>
        <v>11326.77</v>
      </c>
      <c r="G951" s="4" t="s">
        <v>71</v>
      </c>
      <c r="H951" s="4" t="s">
        <v>72</v>
      </c>
      <c r="I951" s="4"/>
      <c r="J951" s="4"/>
      <c r="K951" s="4">
        <v>202</v>
      </c>
      <c r="L951" s="4">
        <v>2</v>
      </c>
      <c r="M951" s="4">
        <v>3</v>
      </c>
      <c r="N951" s="4" t="s">
        <v>3</v>
      </c>
      <c r="O951" s="4">
        <v>2</v>
      </c>
      <c r="P951" s="4"/>
      <c r="Q951" s="4"/>
      <c r="R951" s="4"/>
      <c r="S951" s="4"/>
      <c r="T951" s="4"/>
      <c r="U951" s="4"/>
      <c r="V951" s="4"/>
      <c r="W951" s="4">
        <v>0</v>
      </c>
      <c r="X951" s="4">
        <v>1</v>
      </c>
      <c r="Y951" s="4">
        <v>0</v>
      </c>
      <c r="Z951" s="4"/>
      <c r="AA951" s="4"/>
      <c r="AB951" s="4"/>
    </row>
    <row r="952" spans="1:206" x14ac:dyDescent="0.2">
      <c r="A952" s="4">
        <v>50</v>
      </c>
      <c r="B952" s="4">
        <v>0</v>
      </c>
      <c r="C952" s="4">
        <v>0</v>
      </c>
      <c r="D952" s="4">
        <v>1</v>
      </c>
      <c r="E952" s="4">
        <v>222</v>
      </c>
      <c r="F952" s="4">
        <f>ROUND(Source!AO948,O952)</f>
        <v>0</v>
      </c>
      <c r="G952" s="4" t="s">
        <v>73</v>
      </c>
      <c r="H952" s="4" t="s">
        <v>74</v>
      </c>
      <c r="I952" s="4"/>
      <c r="J952" s="4"/>
      <c r="K952" s="4">
        <v>222</v>
      </c>
      <c r="L952" s="4">
        <v>3</v>
      </c>
      <c r="M952" s="4">
        <v>3</v>
      </c>
      <c r="N952" s="4" t="s">
        <v>3</v>
      </c>
      <c r="O952" s="4">
        <v>2</v>
      </c>
      <c r="P952" s="4"/>
      <c r="Q952" s="4"/>
      <c r="R952" s="4"/>
      <c r="S952" s="4"/>
      <c r="T952" s="4"/>
      <c r="U952" s="4"/>
      <c r="V952" s="4"/>
      <c r="W952" s="4">
        <v>0</v>
      </c>
      <c r="X952" s="4">
        <v>1</v>
      </c>
      <c r="Y952" s="4">
        <v>0</v>
      </c>
      <c r="Z952" s="4"/>
      <c r="AA952" s="4"/>
      <c r="AB952" s="4"/>
    </row>
    <row r="953" spans="1:206" x14ac:dyDescent="0.2">
      <c r="A953" s="4">
        <v>50</v>
      </c>
      <c r="B953" s="4">
        <v>0</v>
      </c>
      <c r="C953" s="4">
        <v>0</v>
      </c>
      <c r="D953" s="4">
        <v>1</v>
      </c>
      <c r="E953" s="4">
        <v>225</v>
      </c>
      <c r="F953" s="4">
        <f>ROUND(Source!AV948,O953)</f>
        <v>11326.77</v>
      </c>
      <c r="G953" s="4" t="s">
        <v>75</v>
      </c>
      <c r="H953" s="4" t="s">
        <v>76</v>
      </c>
      <c r="I953" s="4"/>
      <c r="J953" s="4"/>
      <c r="K953" s="4">
        <v>225</v>
      </c>
      <c r="L953" s="4">
        <v>4</v>
      </c>
      <c r="M953" s="4">
        <v>3</v>
      </c>
      <c r="N953" s="4" t="s">
        <v>3</v>
      </c>
      <c r="O953" s="4">
        <v>2</v>
      </c>
      <c r="P953" s="4"/>
      <c r="Q953" s="4"/>
      <c r="R953" s="4"/>
      <c r="S953" s="4"/>
      <c r="T953" s="4"/>
      <c r="U953" s="4"/>
      <c r="V953" s="4"/>
      <c r="W953" s="4">
        <v>0</v>
      </c>
      <c r="X953" s="4">
        <v>1</v>
      </c>
      <c r="Y953" s="4">
        <v>0</v>
      </c>
      <c r="Z953" s="4"/>
      <c r="AA953" s="4"/>
      <c r="AB953" s="4"/>
    </row>
    <row r="954" spans="1:206" x14ac:dyDescent="0.2">
      <c r="A954" s="4">
        <v>50</v>
      </c>
      <c r="B954" s="4">
        <v>0</v>
      </c>
      <c r="C954" s="4">
        <v>0</v>
      </c>
      <c r="D954" s="4">
        <v>1</v>
      </c>
      <c r="E954" s="4">
        <v>226</v>
      </c>
      <c r="F954" s="4">
        <f>ROUND(Source!AW948,O954)</f>
        <v>11326.77</v>
      </c>
      <c r="G954" s="4" t="s">
        <v>77</v>
      </c>
      <c r="H954" s="4" t="s">
        <v>78</v>
      </c>
      <c r="I954" s="4"/>
      <c r="J954" s="4"/>
      <c r="K954" s="4">
        <v>226</v>
      </c>
      <c r="L954" s="4">
        <v>5</v>
      </c>
      <c r="M954" s="4">
        <v>3</v>
      </c>
      <c r="N954" s="4" t="s">
        <v>3</v>
      </c>
      <c r="O954" s="4">
        <v>2</v>
      </c>
      <c r="P954" s="4"/>
      <c r="Q954" s="4"/>
      <c r="R954" s="4"/>
      <c r="S954" s="4"/>
      <c r="T954" s="4"/>
      <c r="U954" s="4"/>
      <c r="V954" s="4"/>
      <c r="W954" s="4">
        <v>0</v>
      </c>
      <c r="X954" s="4">
        <v>1</v>
      </c>
      <c r="Y954" s="4">
        <v>0</v>
      </c>
      <c r="Z954" s="4"/>
      <c r="AA954" s="4"/>
      <c r="AB954" s="4"/>
    </row>
    <row r="955" spans="1:206" x14ac:dyDescent="0.2">
      <c r="A955" s="4">
        <v>50</v>
      </c>
      <c r="B955" s="4">
        <v>0</v>
      </c>
      <c r="C955" s="4">
        <v>0</v>
      </c>
      <c r="D955" s="4">
        <v>1</v>
      </c>
      <c r="E955" s="4">
        <v>227</v>
      </c>
      <c r="F955" s="4">
        <f>ROUND(Source!AX948,O955)</f>
        <v>0</v>
      </c>
      <c r="G955" s="4" t="s">
        <v>79</v>
      </c>
      <c r="H955" s="4" t="s">
        <v>80</v>
      </c>
      <c r="I955" s="4"/>
      <c r="J955" s="4"/>
      <c r="K955" s="4">
        <v>227</v>
      </c>
      <c r="L955" s="4">
        <v>6</v>
      </c>
      <c r="M955" s="4">
        <v>3</v>
      </c>
      <c r="N955" s="4" t="s">
        <v>3</v>
      </c>
      <c r="O955" s="4">
        <v>2</v>
      </c>
      <c r="P955" s="4"/>
      <c r="Q955" s="4"/>
      <c r="R955" s="4"/>
      <c r="S955" s="4"/>
      <c r="T955" s="4"/>
      <c r="U955" s="4"/>
      <c r="V955" s="4"/>
      <c r="W955" s="4">
        <v>0</v>
      </c>
      <c r="X955" s="4">
        <v>1</v>
      </c>
      <c r="Y955" s="4">
        <v>0</v>
      </c>
      <c r="Z955" s="4"/>
      <c r="AA955" s="4"/>
      <c r="AB955" s="4"/>
    </row>
    <row r="956" spans="1:206" x14ac:dyDescent="0.2">
      <c r="A956" s="4">
        <v>50</v>
      </c>
      <c r="B956" s="4">
        <v>0</v>
      </c>
      <c r="C956" s="4">
        <v>0</v>
      </c>
      <c r="D956" s="4">
        <v>1</v>
      </c>
      <c r="E956" s="4">
        <v>228</v>
      </c>
      <c r="F956" s="4">
        <f>ROUND(Source!AY948,O956)</f>
        <v>11326.77</v>
      </c>
      <c r="G956" s="4" t="s">
        <v>81</v>
      </c>
      <c r="H956" s="4" t="s">
        <v>82</v>
      </c>
      <c r="I956" s="4"/>
      <c r="J956" s="4"/>
      <c r="K956" s="4">
        <v>228</v>
      </c>
      <c r="L956" s="4">
        <v>7</v>
      </c>
      <c r="M956" s="4">
        <v>3</v>
      </c>
      <c r="N956" s="4" t="s">
        <v>3</v>
      </c>
      <c r="O956" s="4">
        <v>2</v>
      </c>
      <c r="P956" s="4"/>
      <c r="Q956" s="4"/>
      <c r="R956" s="4"/>
      <c r="S956" s="4"/>
      <c r="T956" s="4"/>
      <c r="U956" s="4"/>
      <c r="V956" s="4"/>
      <c r="W956" s="4">
        <v>0</v>
      </c>
      <c r="X956" s="4">
        <v>1</v>
      </c>
      <c r="Y956" s="4">
        <v>0</v>
      </c>
      <c r="Z956" s="4"/>
      <c r="AA956" s="4"/>
      <c r="AB956" s="4"/>
    </row>
    <row r="957" spans="1:206" x14ac:dyDescent="0.2">
      <c r="A957" s="4">
        <v>50</v>
      </c>
      <c r="B957" s="4">
        <v>0</v>
      </c>
      <c r="C957" s="4">
        <v>0</v>
      </c>
      <c r="D957" s="4">
        <v>1</v>
      </c>
      <c r="E957" s="4">
        <v>216</v>
      </c>
      <c r="F957" s="4">
        <f>ROUND(Source!AP948,O957)</f>
        <v>0</v>
      </c>
      <c r="G957" s="4" t="s">
        <v>83</v>
      </c>
      <c r="H957" s="4" t="s">
        <v>84</v>
      </c>
      <c r="I957" s="4"/>
      <c r="J957" s="4"/>
      <c r="K957" s="4">
        <v>216</v>
      </c>
      <c r="L957" s="4">
        <v>8</v>
      </c>
      <c r="M957" s="4">
        <v>3</v>
      </c>
      <c r="N957" s="4" t="s">
        <v>3</v>
      </c>
      <c r="O957" s="4">
        <v>2</v>
      </c>
      <c r="P957" s="4"/>
      <c r="Q957" s="4"/>
      <c r="R957" s="4"/>
      <c r="S957" s="4"/>
      <c r="T957" s="4"/>
      <c r="U957" s="4"/>
      <c r="V957" s="4"/>
      <c r="W957" s="4">
        <v>0</v>
      </c>
      <c r="X957" s="4">
        <v>1</v>
      </c>
      <c r="Y957" s="4">
        <v>0</v>
      </c>
      <c r="Z957" s="4"/>
      <c r="AA957" s="4"/>
      <c r="AB957" s="4"/>
    </row>
    <row r="958" spans="1:206" x14ac:dyDescent="0.2">
      <c r="A958" s="4">
        <v>50</v>
      </c>
      <c r="B958" s="4">
        <v>0</v>
      </c>
      <c r="C958" s="4">
        <v>0</v>
      </c>
      <c r="D958" s="4">
        <v>1</v>
      </c>
      <c r="E958" s="4">
        <v>223</v>
      </c>
      <c r="F958" s="4">
        <f>ROUND(Source!AQ948,O958)</f>
        <v>0</v>
      </c>
      <c r="G958" s="4" t="s">
        <v>85</v>
      </c>
      <c r="H958" s="4" t="s">
        <v>86</v>
      </c>
      <c r="I958" s="4"/>
      <c r="J958" s="4"/>
      <c r="K958" s="4">
        <v>223</v>
      </c>
      <c r="L958" s="4">
        <v>9</v>
      </c>
      <c r="M958" s="4">
        <v>3</v>
      </c>
      <c r="N958" s="4" t="s">
        <v>3</v>
      </c>
      <c r="O958" s="4">
        <v>2</v>
      </c>
      <c r="P958" s="4"/>
      <c r="Q958" s="4"/>
      <c r="R958" s="4"/>
      <c r="S958" s="4"/>
      <c r="T958" s="4"/>
      <c r="U958" s="4"/>
      <c r="V958" s="4"/>
      <c r="W958" s="4">
        <v>0</v>
      </c>
      <c r="X958" s="4">
        <v>1</v>
      </c>
      <c r="Y958" s="4">
        <v>0</v>
      </c>
      <c r="Z958" s="4"/>
      <c r="AA958" s="4"/>
      <c r="AB958" s="4"/>
    </row>
    <row r="959" spans="1:206" x14ac:dyDescent="0.2">
      <c r="A959" s="4">
        <v>50</v>
      </c>
      <c r="B959" s="4">
        <v>0</v>
      </c>
      <c r="C959" s="4">
        <v>0</v>
      </c>
      <c r="D959" s="4">
        <v>1</v>
      </c>
      <c r="E959" s="4">
        <v>229</v>
      </c>
      <c r="F959" s="4">
        <f>ROUND(Source!AZ948,O959)</f>
        <v>0</v>
      </c>
      <c r="G959" s="4" t="s">
        <v>87</v>
      </c>
      <c r="H959" s="4" t="s">
        <v>88</v>
      </c>
      <c r="I959" s="4"/>
      <c r="J959" s="4"/>
      <c r="K959" s="4">
        <v>229</v>
      </c>
      <c r="L959" s="4">
        <v>10</v>
      </c>
      <c r="M959" s="4">
        <v>3</v>
      </c>
      <c r="N959" s="4" t="s">
        <v>3</v>
      </c>
      <c r="O959" s="4">
        <v>2</v>
      </c>
      <c r="P959" s="4"/>
      <c r="Q959" s="4"/>
      <c r="R959" s="4"/>
      <c r="S959" s="4"/>
      <c r="T959" s="4"/>
      <c r="U959" s="4"/>
      <c r="V959" s="4"/>
      <c r="W959" s="4">
        <v>0</v>
      </c>
      <c r="X959" s="4">
        <v>1</v>
      </c>
      <c r="Y959" s="4">
        <v>0</v>
      </c>
      <c r="Z959" s="4"/>
      <c r="AA959" s="4"/>
      <c r="AB959" s="4"/>
    </row>
    <row r="960" spans="1:206" x14ac:dyDescent="0.2">
      <c r="A960" s="4">
        <v>50</v>
      </c>
      <c r="B960" s="4">
        <v>0</v>
      </c>
      <c r="C960" s="4">
        <v>0</v>
      </c>
      <c r="D960" s="4">
        <v>1</v>
      </c>
      <c r="E960" s="4">
        <v>203</v>
      </c>
      <c r="F960" s="4">
        <f>ROUND(Source!Q948,O960)</f>
        <v>8468.7099999999991</v>
      </c>
      <c r="G960" s="4" t="s">
        <v>89</v>
      </c>
      <c r="H960" s="4" t="s">
        <v>90</v>
      </c>
      <c r="I960" s="4"/>
      <c r="J960" s="4"/>
      <c r="K960" s="4">
        <v>203</v>
      </c>
      <c r="L960" s="4">
        <v>11</v>
      </c>
      <c r="M960" s="4">
        <v>3</v>
      </c>
      <c r="N960" s="4" t="s">
        <v>3</v>
      </c>
      <c r="O960" s="4">
        <v>2</v>
      </c>
      <c r="P960" s="4"/>
      <c r="Q960" s="4"/>
      <c r="R960" s="4"/>
      <c r="S960" s="4"/>
      <c r="T960" s="4"/>
      <c r="U960" s="4"/>
      <c r="V960" s="4"/>
      <c r="W960" s="4">
        <v>0</v>
      </c>
      <c r="X960" s="4">
        <v>1</v>
      </c>
      <c r="Y960" s="4">
        <v>0</v>
      </c>
      <c r="Z960" s="4"/>
      <c r="AA960" s="4"/>
      <c r="AB960" s="4"/>
    </row>
    <row r="961" spans="1:28" x14ac:dyDescent="0.2">
      <c r="A961" s="4">
        <v>50</v>
      </c>
      <c r="B961" s="4">
        <v>0</v>
      </c>
      <c r="C961" s="4">
        <v>0</v>
      </c>
      <c r="D961" s="4">
        <v>1</v>
      </c>
      <c r="E961" s="4">
        <v>231</v>
      </c>
      <c r="F961" s="4">
        <f>ROUND(Source!BB948,O961)</f>
        <v>0</v>
      </c>
      <c r="G961" s="4" t="s">
        <v>91</v>
      </c>
      <c r="H961" s="4" t="s">
        <v>92</v>
      </c>
      <c r="I961" s="4"/>
      <c r="J961" s="4"/>
      <c r="K961" s="4">
        <v>231</v>
      </c>
      <c r="L961" s="4">
        <v>12</v>
      </c>
      <c r="M961" s="4">
        <v>3</v>
      </c>
      <c r="N961" s="4" t="s">
        <v>3</v>
      </c>
      <c r="O961" s="4">
        <v>2</v>
      </c>
      <c r="P961" s="4"/>
      <c r="Q961" s="4"/>
      <c r="R961" s="4"/>
      <c r="S961" s="4"/>
      <c r="T961" s="4"/>
      <c r="U961" s="4"/>
      <c r="V961" s="4"/>
      <c r="W961" s="4">
        <v>0</v>
      </c>
      <c r="X961" s="4">
        <v>1</v>
      </c>
      <c r="Y961" s="4">
        <v>0</v>
      </c>
      <c r="Z961" s="4"/>
      <c r="AA961" s="4"/>
      <c r="AB961" s="4"/>
    </row>
    <row r="962" spans="1:28" x14ac:dyDescent="0.2">
      <c r="A962" s="4">
        <v>50</v>
      </c>
      <c r="B962" s="4">
        <v>0</v>
      </c>
      <c r="C962" s="4">
        <v>0</v>
      </c>
      <c r="D962" s="4">
        <v>1</v>
      </c>
      <c r="E962" s="4">
        <v>204</v>
      </c>
      <c r="F962" s="4">
        <f>ROUND(Source!R948,O962)</f>
        <v>5281.15</v>
      </c>
      <c r="G962" s="4" t="s">
        <v>93</v>
      </c>
      <c r="H962" s="4" t="s">
        <v>94</v>
      </c>
      <c r="I962" s="4"/>
      <c r="J962" s="4"/>
      <c r="K962" s="4">
        <v>204</v>
      </c>
      <c r="L962" s="4">
        <v>13</v>
      </c>
      <c r="M962" s="4">
        <v>3</v>
      </c>
      <c r="N962" s="4" t="s">
        <v>3</v>
      </c>
      <c r="O962" s="4">
        <v>2</v>
      </c>
      <c r="P962" s="4"/>
      <c r="Q962" s="4"/>
      <c r="R962" s="4"/>
      <c r="S962" s="4"/>
      <c r="T962" s="4"/>
      <c r="U962" s="4"/>
      <c r="V962" s="4"/>
      <c r="W962" s="4">
        <v>0</v>
      </c>
      <c r="X962" s="4">
        <v>1</v>
      </c>
      <c r="Y962" s="4">
        <v>0</v>
      </c>
      <c r="Z962" s="4"/>
      <c r="AA962" s="4"/>
      <c r="AB962" s="4"/>
    </row>
    <row r="963" spans="1:28" x14ac:dyDescent="0.2">
      <c r="A963" s="4">
        <v>50</v>
      </c>
      <c r="B963" s="4">
        <v>0</v>
      </c>
      <c r="C963" s="4">
        <v>0</v>
      </c>
      <c r="D963" s="4">
        <v>1</v>
      </c>
      <c r="E963" s="4">
        <v>205</v>
      </c>
      <c r="F963" s="4">
        <f>ROUND(Source!S948,O963)</f>
        <v>326584.03999999998</v>
      </c>
      <c r="G963" s="4" t="s">
        <v>95</v>
      </c>
      <c r="H963" s="4" t="s">
        <v>96</v>
      </c>
      <c r="I963" s="4"/>
      <c r="J963" s="4"/>
      <c r="K963" s="4">
        <v>205</v>
      </c>
      <c r="L963" s="4">
        <v>14</v>
      </c>
      <c r="M963" s="4">
        <v>3</v>
      </c>
      <c r="N963" s="4" t="s">
        <v>3</v>
      </c>
      <c r="O963" s="4">
        <v>2</v>
      </c>
      <c r="P963" s="4"/>
      <c r="Q963" s="4"/>
      <c r="R963" s="4"/>
      <c r="S963" s="4"/>
      <c r="T963" s="4"/>
      <c r="U963" s="4"/>
      <c r="V963" s="4"/>
      <c r="W963" s="4">
        <v>0</v>
      </c>
      <c r="X963" s="4">
        <v>1</v>
      </c>
      <c r="Y963" s="4">
        <v>0</v>
      </c>
      <c r="Z963" s="4"/>
      <c r="AA963" s="4"/>
      <c r="AB963" s="4"/>
    </row>
    <row r="964" spans="1:28" x14ac:dyDescent="0.2">
      <c r="A964" s="4">
        <v>50</v>
      </c>
      <c r="B964" s="4">
        <v>0</v>
      </c>
      <c r="C964" s="4">
        <v>0</v>
      </c>
      <c r="D964" s="4">
        <v>1</v>
      </c>
      <c r="E964" s="4">
        <v>232</v>
      </c>
      <c r="F964" s="4">
        <f>ROUND(Source!BC948,O964)</f>
        <v>0</v>
      </c>
      <c r="G964" s="4" t="s">
        <v>97</v>
      </c>
      <c r="H964" s="4" t="s">
        <v>98</v>
      </c>
      <c r="I964" s="4"/>
      <c r="J964" s="4"/>
      <c r="K964" s="4">
        <v>232</v>
      </c>
      <c r="L964" s="4">
        <v>15</v>
      </c>
      <c r="M964" s="4">
        <v>3</v>
      </c>
      <c r="N964" s="4" t="s">
        <v>3</v>
      </c>
      <c r="O964" s="4">
        <v>2</v>
      </c>
      <c r="P964" s="4"/>
      <c r="Q964" s="4"/>
      <c r="R964" s="4"/>
      <c r="S964" s="4"/>
      <c r="T964" s="4"/>
      <c r="U964" s="4"/>
      <c r="V964" s="4"/>
      <c r="W964" s="4">
        <v>0</v>
      </c>
      <c r="X964" s="4">
        <v>1</v>
      </c>
      <c r="Y964" s="4">
        <v>0</v>
      </c>
      <c r="Z964" s="4"/>
      <c r="AA964" s="4"/>
      <c r="AB964" s="4"/>
    </row>
    <row r="965" spans="1:28" x14ac:dyDescent="0.2">
      <c r="A965" s="4">
        <v>50</v>
      </c>
      <c r="B965" s="4">
        <v>0</v>
      </c>
      <c r="C965" s="4">
        <v>0</v>
      </c>
      <c r="D965" s="4">
        <v>1</v>
      </c>
      <c r="E965" s="4">
        <v>214</v>
      </c>
      <c r="F965" s="4">
        <f>ROUND(Source!AS948,O965)</f>
        <v>0</v>
      </c>
      <c r="G965" s="4" t="s">
        <v>99</v>
      </c>
      <c r="H965" s="4" t="s">
        <v>100</v>
      </c>
      <c r="I965" s="4"/>
      <c r="J965" s="4"/>
      <c r="K965" s="4">
        <v>214</v>
      </c>
      <c r="L965" s="4">
        <v>16</v>
      </c>
      <c r="M965" s="4">
        <v>3</v>
      </c>
      <c r="N965" s="4" t="s">
        <v>3</v>
      </c>
      <c r="O965" s="4">
        <v>2</v>
      </c>
      <c r="P965" s="4"/>
      <c r="Q965" s="4"/>
      <c r="R965" s="4"/>
      <c r="S965" s="4"/>
      <c r="T965" s="4"/>
      <c r="U965" s="4"/>
      <c r="V965" s="4"/>
      <c r="W965" s="4">
        <v>0</v>
      </c>
      <c r="X965" s="4">
        <v>1</v>
      </c>
      <c r="Y965" s="4">
        <v>0</v>
      </c>
      <c r="Z965" s="4"/>
      <c r="AA965" s="4"/>
      <c r="AB965" s="4"/>
    </row>
    <row r="966" spans="1:28" x14ac:dyDescent="0.2">
      <c r="A966" s="4">
        <v>50</v>
      </c>
      <c r="B966" s="4">
        <v>0</v>
      </c>
      <c r="C966" s="4">
        <v>0</v>
      </c>
      <c r="D966" s="4">
        <v>1</v>
      </c>
      <c r="E966" s="4">
        <v>215</v>
      </c>
      <c r="F966" s="4">
        <f>ROUND(Source!AT948,O966)</f>
        <v>0</v>
      </c>
      <c r="G966" s="4" t="s">
        <v>101</v>
      </c>
      <c r="H966" s="4" t="s">
        <v>102</v>
      </c>
      <c r="I966" s="4"/>
      <c r="J966" s="4"/>
      <c r="K966" s="4">
        <v>215</v>
      </c>
      <c r="L966" s="4">
        <v>17</v>
      </c>
      <c r="M966" s="4">
        <v>3</v>
      </c>
      <c r="N966" s="4" t="s">
        <v>3</v>
      </c>
      <c r="O966" s="4">
        <v>2</v>
      </c>
      <c r="P966" s="4"/>
      <c r="Q966" s="4"/>
      <c r="R966" s="4"/>
      <c r="S966" s="4"/>
      <c r="T966" s="4"/>
      <c r="U966" s="4"/>
      <c r="V966" s="4"/>
      <c r="W966" s="4">
        <v>0</v>
      </c>
      <c r="X966" s="4">
        <v>1</v>
      </c>
      <c r="Y966" s="4">
        <v>0</v>
      </c>
      <c r="Z966" s="4"/>
      <c r="AA966" s="4"/>
      <c r="AB966" s="4"/>
    </row>
    <row r="967" spans="1:28" x14ac:dyDescent="0.2">
      <c r="A967" s="4">
        <v>50</v>
      </c>
      <c r="B967" s="4">
        <v>0</v>
      </c>
      <c r="C967" s="4">
        <v>0</v>
      </c>
      <c r="D967" s="4">
        <v>1</v>
      </c>
      <c r="E967" s="4">
        <v>217</v>
      </c>
      <c r="F967" s="4">
        <f>ROUND(Source!AU948,O967)</f>
        <v>613350.43999999994</v>
      </c>
      <c r="G967" s="4" t="s">
        <v>103</v>
      </c>
      <c r="H967" s="4" t="s">
        <v>104</v>
      </c>
      <c r="I967" s="4"/>
      <c r="J967" s="4"/>
      <c r="K967" s="4">
        <v>217</v>
      </c>
      <c r="L967" s="4">
        <v>18</v>
      </c>
      <c r="M967" s="4">
        <v>3</v>
      </c>
      <c r="N967" s="4" t="s">
        <v>3</v>
      </c>
      <c r="O967" s="4">
        <v>2</v>
      </c>
      <c r="P967" s="4"/>
      <c r="Q967" s="4"/>
      <c r="R967" s="4"/>
      <c r="S967" s="4"/>
      <c r="T967" s="4"/>
      <c r="U967" s="4"/>
      <c r="V967" s="4"/>
      <c r="W967" s="4">
        <v>0</v>
      </c>
      <c r="X967" s="4">
        <v>1</v>
      </c>
      <c r="Y967" s="4">
        <v>0</v>
      </c>
      <c r="Z967" s="4"/>
      <c r="AA967" s="4"/>
      <c r="AB967" s="4"/>
    </row>
    <row r="968" spans="1:28" x14ac:dyDescent="0.2">
      <c r="A968" s="4">
        <v>50</v>
      </c>
      <c r="B968" s="4">
        <v>0</v>
      </c>
      <c r="C968" s="4">
        <v>0</v>
      </c>
      <c r="D968" s="4">
        <v>1</v>
      </c>
      <c r="E968" s="4">
        <v>230</v>
      </c>
      <c r="F968" s="4">
        <f>ROUND(Source!BA948,O968)</f>
        <v>0</v>
      </c>
      <c r="G968" s="4" t="s">
        <v>105</v>
      </c>
      <c r="H968" s="4" t="s">
        <v>106</v>
      </c>
      <c r="I968" s="4"/>
      <c r="J968" s="4"/>
      <c r="K968" s="4">
        <v>230</v>
      </c>
      <c r="L968" s="4">
        <v>19</v>
      </c>
      <c r="M968" s="4">
        <v>3</v>
      </c>
      <c r="N968" s="4" t="s">
        <v>3</v>
      </c>
      <c r="O968" s="4">
        <v>2</v>
      </c>
      <c r="P968" s="4"/>
      <c r="Q968" s="4"/>
      <c r="R968" s="4"/>
      <c r="S968" s="4"/>
      <c r="T968" s="4"/>
      <c r="U968" s="4"/>
      <c r="V968" s="4"/>
      <c r="W968" s="4">
        <v>0</v>
      </c>
      <c r="X968" s="4">
        <v>1</v>
      </c>
      <c r="Y968" s="4">
        <v>0</v>
      </c>
      <c r="Z968" s="4"/>
      <c r="AA968" s="4"/>
      <c r="AB968" s="4"/>
    </row>
    <row r="969" spans="1:28" x14ac:dyDescent="0.2">
      <c r="A969" s="4">
        <v>50</v>
      </c>
      <c r="B969" s="4">
        <v>0</v>
      </c>
      <c r="C969" s="4">
        <v>0</v>
      </c>
      <c r="D969" s="4">
        <v>1</v>
      </c>
      <c r="E969" s="4">
        <v>206</v>
      </c>
      <c r="F969" s="4">
        <f>ROUND(Source!T948,O969)</f>
        <v>0</v>
      </c>
      <c r="G969" s="4" t="s">
        <v>107</v>
      </c>
      <c r="H969" s="4" t="s">
        <v>108</v>
      </c>
      <c r="I969" s="4"/>
      <c r="J969" s="4"/>
      <c r="K969" s="4">
        <v>206</v>
      </c>
      <c r="L969" s="4">
        <v>20</v>
      </c>
      <c r="M969" s="4">
        <v>3</v>
      </c>
      <c r="N969" s="4" t="s">
        <v>3</v>
      </c>
      <c r="O969" s="4">
        <v>2</v>
      </c>
      <c r="P969" s="4"/>
      <c r="Q969" s="4"/>
      <c r="R969" s="4"/>
      <c r="S969" s="4"/>
      <c r="T969" s="4"/>
      <c r="U969" s="4"/>
      <c r="V969" s="4"/>
      <c r="W969" s="4">
        <v>0</v>
      </c>
      <c r="X969" s="4">
        <v>1</v>
      </c>
      <c r="Y969" s="4">
        <v>0</v>
      </c>
      <c r="Z969" s="4"/>
      <c r="AA969" s="4"/>
      <c r="AB969" s="4"/>
    </row>
    <row r="970" spans="1:28" x14ac:dyDescent="0.2">
      <c r="A970" s="4">
        <v>50</v>
      </c>
      <c r="B970" s="4">
        <v>0</v>
      </c>
      <c r="C970" s="4">
        <v>0</v>
      </c>
      <c r="D970" s="4">
        <v>1</v>
      </c>
      <c r="E970" s="4">
        <v>207</v>
      </c>
      <c r="F970" s="4">
        <f>Source!U948</f>
        <v>501.01124000000004</v>
      </c>
      <c r="G970" s="4" t="s">
        <v>109</v>
      </c>
      <c r="H970" s="4" t="s">
        <v>110</v>
      </c>
      <c r="I970" s="4"/>
      <c r="J970" s="4"/>
      <c r="K970" s="4">
        <v>207</v>
      </c>
      <c r="L970" s="4">
        <v>21</v>
      </c>
      <c r="M970" s="4">
        <v>3</v>
      </c>
      <c r="N970" s="4" t="s">
        <v>3</v>
      </c>
      <c r="O970" s="4">
        <v>-1</v>
      </c>
      <c r="P970" s="4"/>
      <c r="Q970" s="4"/>
      <c r="R970" s="4"/>
      <c r="S970" s="4"/>
      <c r="T970" s="4"/>
      <c r="U970" s="4"/>
      <c r="V970" s="4"/>
      <c r="W970" s="4">
        <v>0</v>
      </c>
      <c r="X970" s="4">
        <v>1</v>
      </c>
      <c r="Y970" s="4">
        <v>0</v>
      </c>
      <c r="Z970" s="4"/>
      <c r="AA970" s="4"/>
      <c r="AB970" s="4"/>
    </row>
    <row r="971" spans="1:28" x14ac:dyDescent="0.2">
      <c r="A971" s="4">
        <v>50</v>
      </c>
      <c r="B971" s="4">
        <v>0</v>
      </c>
      <c r="C971" s="4">
        <v>0</v>
      </c>
      <c r="D971" s="4">
        <v>1</v>
      </c>
      <c r="E971" s="4">
        <v>208</v>
      </c>
      <c r="F971" s="4">
        <f>Source!V948</f>
        <v>0</v>
      </c>
      <c r="G971" s="4" t="s">
        <v>111</v>
      </c>
      <c r="H971" s="4" t="s">
        <v>112</v>
      </c>
      <c r="I971" s="4"/>
      <c r="J971" s="4"/>
      <c r="K971" s="4">
        <v>208</v>
      </c>
      <c r="L971" s="4">
        <v>22</v>
      </c>
      <c r="M971" s="4">
        <v>3</v>
      </c>
      <c r="N971" s="4" t="s">
        <v>3</v>
      </c>
      <c r="O971" s="4">
        <v>-1</v>
      </c>
      <c r="P971" s="4"/>
      <c r="Q971" s="4"/>
      <c r="R971" s="4"/>
      <c r="S971" s="4"/>
      <c r="T971" s="4"/>
      <c r="U971" s="4"/>
      <c r="V971" s="4"/>
      <c r="W971" s="4">
        <v>0</v>
      </c>
      <c r="X971" s="4">
        <v>1</v>
      </c>
      <c r="Y971" s="4">
        <v>0</v>
      </c>
      <c r="Z971" s="4"/>
      <c r="AA971" s="4"/>
      <c r="AB971" s="4"/>
    </row>
    <row r="972" spans="1:28" x14ac:dyDescent="0.2">
      <c r="A972" s="4">
        <v>50</v>
      </c>
      <c r="B972" s="4">
        <v>0</v>
      </c>
      <c r="C972" s="4">
        <v>0</v>
      </c>
      <c r="D972" s="4">
        <v>1</v>
      </c>
      <c r="E972" s="4">
        <v>209</v>
      </c>
      <c r="F972" s="4">
        <f>ROUND(Source!W948,O972)</f>
        <v>0</v>
      </c>
      <c r="G972" s="4" t="s">
        <v>113</v>
      </c>
      <c r="H972" s="4" t="s">
        <v>114</v>
      </c>
      <c r="I972" s="4"/>
      <c r="J972" s="4"/>
      <c r="K972" s="4">
        <v>209</v>
      </c>
      <c r="L972" s="4">
        <v>23</v>
      </c>
      <c r="M972" s="4">
        <v>3</v>
      </c>
      <c r="N972" s="4" t="s">
        <v>3</v>
      </c>
      <c r="O972" s="4">
        <v>2</v>
      </c>
      <c r="P972" s="4"/>
      <c r="Q972" s="4"/>
      <c r="R972" s="4"/>
      <c r="S972" s="4"/>
      <c r="T972" s="4"/>
      <c r="U972" s="4"/>
      <c r="V972" s="4"/>
      <c r="W972" s="4">
        <v>0</v>
      </c>
      <c r="X972" s="4">
        <v>1</v>
      </c>
      <c r="Y972" s="4">
        <v>0</v>
      </c>
      <c r="Z972" s="4"/>
      <c r="AA972" s="4"/>
      <c r="AB972" s="4"/>
    </row>
    <row r="973" spans="1:28" x14ac:dyDescent="0.2">
      <c r="A973" s="4">
        <v>50</v>
      </c>
      <c r="B973" s="4">
        <v>0</v>
      </c>
      <c r="C973" s="4">
        <v>0</v>
      </c>
      <c r="D973" s="4">
        <v>1</v>
      </c>
      <c r="E973" s="4">
        <v>233</v>
      </c>
      <c r="F973" s="4">
        <f>ROUND(Source!BD948,O973)</f>
        <v>0</v>
      </c>
      <c r="G973" s="4" t="s">
        <v>115</v>
      </c>
      <c r="H973" s="4" t="s">
        <v>116</v>
      </c>
      <c r="I973" s="4"/>
      <c r="J973" s="4"/>
      <c r="K973" s="4">
        <v>233</v>
      </c>
      <c r="L973" s="4">
        <v>24</v>
      </c>
      <c r="M973" s="4">
        <v>3</v>
      </c>
      <c r="N973" s="4" t="s">
        <v>3</v>
      </c>
      <c r="O973" s="4">
        <v>2</v>
      </c>
      <c r="P973" s="4"/>
      <c r="Q973" s="4"/>
      <c r="R973" s="4"/>
      <c r="S973" s="4"/>
      <c r="T973" s="4"/>
      <c r="U973" s="4"/>
      <c r="V973" s="4"/>
      <c r="W973" s="4">
        <v>0</v>
      </c>
      <c r="X973" s="4">
        <v>1</v>
      </c>
      <c r="Y973" s="4">
        <v>0</v>
      </c>
      <c r="Z973" s="4"/>
      <c r="AA973" s="4"/>
      <c r="AB973" s="4"/>
    </row>
    <row r="974" spans="1:28" x14ac:dyDescent="0.2">
      <c r="A974" s="4">
        <v>50</v>
      </c>
      <c r="B974" s="4">
        <v>0</v>
      </c>
      <c r="C974" s="4">
        <v>0</v>
      </c>
      <c r="D974" s="4">
        <v>1</v>
      </c>
      <c r="E974" s="4">
        <v>210</v>
      </c>
      <c r="F974" s="4">
        <f>ROUND(Source!X948,O974)</f>
        <v>228608.85</v>
      </c>
      <c r="G974" s="4" t="s">
        <v>117</v>
      </c>
      <c r="H974" s="4" t="s">
        <v>118</v>
      </c>
      <c r="I974" s="4"/>
      <c r="J974" s="4"/>
      <c r="K974" s="4">
        <v>210</v>
      </c>
      <c r="L974" s="4">
        <v>25</v>
      </c>
      <c r="M974" s="4">
        <v>3</v>
      </c>
      <c r="N974" s="4" t="s">
        <v>3</v>
      </c>
      <c r="O974" s="4">
        <v>2</v>
      </c>
      <c r="P974" s="4"/>
      <c r="Q974" s="4"/>
      <c r="R974" s="4"/>
      <c r="S974" s="4"/>
      <c r="T974" s="4"/>
      <c r="U974" s="4"/>
      <c r="V974" s="4"/>
      <c r="W974" s="4">
        <v>0</v>
      </c>
      <c r="X974" s="4">
        <v>1</v>
      </c>
      <c r="Y974" s="4">
        <v>0</v>
      </c>
      <c r="Z974" s="4"/>
      <c r="AA974" s="4"/>
      <c r="AB974" s="4"/>
    </row>
    <row r="975" spans="1:28" x14ac:dyDescent="0.2">
      <c r="A975" s="4">
        <v>50</v>
      </c>
      <c r="B975" s="4">
        <v>0</v>
      </c>
      <c r="C975" s="4">
        <v>0</v>
      </c>
      <c r="D975" s="4">
        <v>1</v>
      </c>
      <c r="E975" s="4">
        <v>211</v>
      </c>
      <c r="F975" s="4">
        <f>ROUND(Source!Y948,O975)</f>
        <v>32658.45</v>
      </c>
      <c r="G975" s="4" t="s">
        <v>119</v>
      </c>
      <c r="H975" s="4" t="s">
        <v>120</v>
      </c>
      <c r="I975" s="4"/>
      <c r="J975" s="4"/>
      <c r="K975" s="4">
        <v>211</v>
      </c>
      <c r="L975" s="4">
        <v>26</v>
      </c>
      <c r="M975" s="4">
        <v>3</v>
      </c>
      <c r="N975" s="4" t="s">
        <v>3</v>
      </c>
      <c r="O975" s="4">
        <v>2</v>
      </c>
      <c r="P975" s="4"/>
      <c r="Q975" s="4"/>
      <c r="R975" s="4"/>
      <c r="S975" s="4"/>
      <c r="T975" s="4"/>
      <c r="U975" s="4"/>
      <c r="V975" s="4"/>
      <c r="W975" s="4">
        <v>0</v>
      </c>
      <c r="X975" s="4">
        <v>1</v>
      </c>
      <c r="Y975" s="4">
        <v>0</v>
      </c>
      <c r="Z975" s="4"/>
      <c r="AA975" s="4"/>
      <c r="AB975" s="4"/>
    </row>
    <row r="976" spans="1:28" x14ac:dyDescent="0.2">
      <c r="A976" s="4">
        <v>50</v>
      </c>
      <c r="B976" s="4">
        <v>0</v>
      </c>
      <c r="C976" s="4">
        <v>0</v>
      </c>
      <c r="D976" s="4">
        <v>1</v>
      </c>
      <c r="E976" s="4">
        <v>224</v>
      </c>
      <c r="F976" s="4">
        <f>ROUND(Source!AR948,O976)</f>
        <v>613350.43999999994</v>
      </c>
      <c r="G976" s="4" t="s">
        <v>121</v>
      </c>
      <c r="H976" s="4" t="s">
        <v>122</v>
      </c>
      <c r="I976" s="4"/>
      <c r="J976" s="4"/>
      <c r="K976" s="4">
        <v>224</v>
      </c>
      <c r="L976" s="4">
        <v>27</v>
      </c>
      <c r="M976" s="4">
        <v>3</v>
      </c>
      <c r="N976" s="4" t="s">
        <v>3</v>
      </c>
      <c r="O976" s="4">
        <v>2</v>
      </c>
      <c r="P976" s="4"/>
      <c r="Q976" s="4"/>
      <c r="R976" s="4"/>
      <c r="S976" s="4"/>
      <c r="T976" s="4"/>
      <c r="U976" s="4"/>
      <c r="V976" s="4"/>
      <c r="W976" s="4">
        <v>0</v>
      </c>
      <c r="X976" s="4">
        <v>1</v>
      </c>
      <c r="Y976" s="4">
        <v>0</v>
      </c>
      <c r="Z976" s="4"/>
      <c r="AA976" s="4"/>
      <c r="AB976" s="4"/>
    </row>
    <row r="977" spans="1:28" x14ac:dyDescent="0.2">
      <c r="A977" s="4">
        <v>50</v>
      </c>
      <c r="B977" s="4">
        <v>0</v>
      </c>
      <c r="C977" s="4">
        <v>0</v>
      </c>
      <c r="D977" s="4">
        <v>2</v>
      </c>
      <c r="E977" s="4">
        <v>0</v>
      </c>
      <c r="F977" s="4">
        <f>ROUND(F976,O977)</f>
        <v>613350.43999999994</v>
      </c>
      <c r="G977" s="4" t="s">
        <v>528</v>
      </c>
      <c r="H977" s="4" t="s">
        <v>529</v>
      </c>
      <c r="I977" s="4"/>
      <c r="J977" s="4"/>
      <c r="K977" s="4">
        <v>212</v>
      </c>
      <c r="L977" s="4">
        <v>28</v>
      </c>
      <c r="M977" s="4">
        <v>0</v>
      </c>
      <c r="N977" s="4" t="s">
        <v>3</v>
      </c>
      <c r="O977" s="4">
        <v>2</v>
      </c>
      <c r="P977" s="4"/>
      <c r="Q977" s="4"/>
      <c r="R977" s="4"/>
      <c r="S977" s="4"/>
      <c r="T977" s="4"/>
      <c r="U977" s="4"/>
      <c r="V977" s="4"/>
      <c r="W977" s="4">
        <v>0</v>
      </c>
      <c r="X977" s="4">
        <v>1</v>
      </c>
      <c r="Y977" s="4">
        <v>0</v>
      </c>
      <c r="Z977" s="4"/>
      <c r="AA977" s="4"/>
      <c r="AB977" s="4"/>
    </row>
    <row r="978" spans="1:28" x14ac:dyDescent="0.2">
      <c r="A978" s="4">
        <v>50</v>
      </c>
      <c r="B978" s="4">
        <v>0</v>
      </c>
      <c r="C978" s="4">
        <v>0</v>
      </c>
      <c r="D978" s="4">
        <v>2</v>
      </c>
      <c r="E978" s="4">
        <v>0</v>
      </c>
      <c r="F978" s="4">
        <f>ROUND(F977*0.22,O978)</f>
        <v>134937.1</v>
      </c>
      <c r="G978" s="4" t="s">
        <v>530</v>
      </c>
      <c r="H978" s="4" t="s">
        <v>790</v>
      </c>
      <c r="I978" s="4"/>
      <c r="J978" s="4"/>
      <c r="K978" s="4">
        <v>212</v>
      </c>
      <c r="L978" s="4">
        <v>29</v>
      </c>
      <c r="M978" s="4">
        <v>0</v>
      </c>
      <c r="N978" s="4" t="s">
        <v>3</v>
      </c>
      <c r="O978" s="4">
        <v>2</v>
      </c>
      <c r="P978" s="4"/>
      <c r="Q978" s="4"/>
      <c r="R978" s="4"/>
      <c r="S978" s="4"/>
      <c r="T978" s="4"/>
      <c r="U978" s="4"/>
      <c r="V978" s="4"/>
      <c r="W978" s="4">
        <v>0</v>
      </c>
      <c r="X978" s="4">
        <v>1</v>
      </c>
      <c r="Y978" s="4">
        <v>0</v>
      </c>
      <c r="Z978" s="4"/>
      <c r="AA978" s="4"/>
      <c r="AB978" s="4"/>
    </row>
    <row r="979" spans="1:28" x14ac:dyDescent="0.2">
      <c r="A979" s="4">
        <v>50</v>
      </c>
      <c r="B979" s="4">
        <v>0</v>
      </c>
      <c r="C979" s="4">
        <v>0</v>
      </c>
      <c r="D979" s="4">
        <v>2</v>
      </c>
      <c r="E979" s="4">
        <v>0</v>
      </c>
      <c r="F979" s="4">
        <f>ROUND(F977+F978,O979)</f>
        <v>748287.54</v>
      </c>
      <c r="G979" s="4" t="s">
        <v>532</v>
      </c>
      <c r="H979" s="4" t="s">
        <v>533</v>
      </c>
      <c r="I979" s="4"/>
      <c r="J979" s="4"/>
      <c r="K979" s="4">
        <v>212</v>
      </c>
      <c r="L979" s="4">
        <v>30</v>
      </c>
      <c r="M979" s="4">
        <v>0</v>
      </c>
      <c r="N979" s="4" t="s">
        <v>3</v>
      </c>
      <c r="O979" s="4">
        <v>2</v>
      </c>
      <c r="P979" s="4"/>
      <c r="Q979" s="4"/>
      <c r="R979" s="4"/>
      <c r="S979" s="4"/>
      <c r="T979" s="4"/>
      <c r="U979" s="4"/>
      <c r="V979" s="4"/>
      <c r="W979" s="4">
        <v>0</v>
      </c>
      <c r="X979" s="4">
        <v>1</v>
      </c>
      <c r="Y979" s="4">
        <v>0</v>
      </c>
      <c r="Z979" s="4"/>
      <c r="AA979" s="4"/>
      <c r="AB979" s="4"/>
    </row>
    <row r="981" spans="1:28" x14ac:dyDescent="0.2">
      <c r="A981" s="5">
        <v>61</v>
      </c>
      <c r="B981" s="5"/>
      <c r="C981" s="5"/>
      <c r="D981" s="5"/>
      <c r="E981" s="5"/>
      <c r="F981" s="5">
        <v>0</v>
      </c>
      <c r="G981" s="5" t="s">
        <v>3</v>
      </c>
      <c r="H981" s="5" t="s">
        <v>3</v>
      </c>
    </row>
    <row r="982" spans="1:28" x14ac:dyDescent="0.2">
      <c r="A982" s="5">
        <v>61</v>
      </c>
      <c r="B982" s="5"/>
      <c r="C982" s="5"/>
      <c r="D982" s="5"/>
      <c r="E982" s="5"/>
      <c r="F982" s="5">
        <v>0</v>
      </c>
      <c r="G982" s="5" t="s">
        <v>534</v>
      </c>
      <c r="H982" s="5" t="s">
        <v>535</v>
      </c>
    </row>
    <row r="985" spans="1:28" x14ac:dyDescent="0.2">
      <c r="A985">
        <v>-1</v>
      </c>
    </row>
    <row r="987" spans="1:28" x14ac:dyDescent="0.2">
      <c r="A987" s="3">
        <v>75</v>
      </c>
      <c r="B987" s="3" t="s">
        <v>536</v>
      </c>
      <c r="C987" s="3">
        <v>2025</v>
      </c>
      <c r="D987" s="3">
        <v>0</v>
      </c>
      <c r="E987" s="3">
        <v>10</v>
      </c>
      <c r="F987" s="3">
        <v>0</v>
      </c>
      <c r="G987" s="3">
        <v>0</v>
      </c>
      <c r="H987" s="3">
        <v>1</v>
      </c>
      <c r="I987" s="3">
        <v>0</v>
      </c>
      <c r="J987" s="3">
        <v>1</v>
      </c>
      <c r="K987" s="3">
        <v>78</v>
      </c>
      <c r="L987" s="3">
        <v>30</v>
      </c>
      <c r="M987" s="3">
        <v>0</v>
      </c>
      <c r="N987" s="3">
        <v>1472364219</v>
      </c>
      <c r="O987" s="3">
        <v>1</v>
      </c>
    </row>
    <row r="991" spans="1:28" x14ac:dyDescent="0.2">
      <c r="A991">
        <v>65</v>
      </c>
      <c r="C991">
        <v>1</v>
      </c>
      <c r="D991">
        <v>0</v>
      </c>
      <c r="E991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537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3</v>
      </c>
      <c r="BZ12" s="1" t="s">
        <v>7</v>
      </c>
      <c r="CA12" s="1" t="s">
        <v>8</v>
      </c>
      <c r="CB12" s="1" t="s">
        <v>8</v>
      </c>
      <c r="CC12" s="1" t="s">
        <v>8</v>
      </c>
      <c r="CD12" s="1" t="s">
        <v>8</v>
      </c>
      <c r="CE12" s="1" t="s">
        <v>9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1472364219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10</v>
      </c>
      <c r="D16" s="6" t="s">
        <v>10</v>
      </c>
      <c r="E16" s="7">
        <f>ROUND((Source!F935)/1000,2)</f>
        <v>0</v>
      </c>
      <c r="F16" s="7">
        <f>ROUND((Source!F936)/1000,2)</f>
        <v>0</v>
      </c>
      <c r="G16" s="7">
        <f>ROUND((Source!F927)/1000,2)</f>
        <v>0</v>
      </c>
      <c r="H16" s="7">
        <f>ROUND((Source!F937)/1000+(Source!F938)/1000,2)</f>
        <v>613.35</v>
      </c>
      <c r="I16" s="7">
        <f>E16+F16+G16+H16</f>
        <v>613.35</v>
      </c>
      <c r="J16" s="7">
        <f>ROUND((Source!F933+Source!F932)/1000,2)</f>
        <v>331.87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0</v>
      </c>
      <c r="BB16" s="7">
        <v>0</v>
      </c>
      <c r="BC16" s="7">
        <v>0</v>
      </c>
      <c r="BD16" s="7">
        <v>0</v>
      </c>
      <c r="BE16" s="7">
        <v>0</v>
      </c>
      <c r="BF16" s="7">
        <v>0</v>
      </c>
      <c r="BG16" s="7">
        <v>0</v>
      </c>
      <c r="BH16" s="7">
        <v>0</v>
      </c>
      <c r="BI16" s="7">
        <v>0</v>
      </c>
      <c r="BJ16" s="7">
        <v>0</v>
      </c>
      <c r="BK16" s="7">
        <v>0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613.35</v>
      </c>
      <c r="I18" s="5">
        <f>SUMIF(A16:A17,3,I16:I17)</f>
        <v>613.35</v>
      </c>
      <c r="J18" s="5">
        <f>SUMIF(A16:A17,3,J16:J17)</f>
        <v>331.87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0</v>
      </c>
      <c r="G20" s="4" t="s">
        <v>69</v>
      </c>
      <c r="H20" s="4" t="s">
        <v>70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0</v>
      </c>
      <c r="G21" s="4" t="s">
        <v>71</v>
      </c>
      <c r="H21" s="4" t="s">
        <v>72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73</v>
      </c>
      <c r="H22" s="4" t="s">
        <v>74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0</v>
      </c>
      <c r="G23" s="4" t="s">
        <v>75</v>
      </c>
      <c r="H23" s="4" t="s">
        <v>76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0</v>
      </c>
      <c r="G24" s="4" t="s">
        <v>77</v>
      </c>
      <c r="H24" s="4" t="s">
        <v>78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79</v>
      </c>
      <c r="H25" s="4" t="s">
        <v>80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0</v>
      </c>
      <c r="G26" s="4" t="s">
        <v>81</v>
      </c>
      <c r="H26" s="4" t="s">
        <v>82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83</v>
      </c>
      <c r="H27" s="4" t="s">
        <v>84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85</v>
      </c>
      <c r="H28" s="4" t="s">
        <v>86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87</v>
      </c>
      <c r="H29" s="4" t="s">
        <v>88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0</v>
      </c>
      <c r="G30" s="4" t="s">
        <v>89</v>
      </c>
      <c r="H30" s="4" t="s">
        <v>90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91</v>
      </c>
      <c r="H31" s="4" t="s">
        <v>92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0</v>
      </c>
      <c r="G32" s="4" t="s">
        <v>93</v>
      </c>
      <c r="H32" s="4" t="s">
        <v>94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0</v>
      </c>
      <c r="G33" s="4" t="s">
        <v>95</v>
      </c>
      <c r="H33" s="4" t="s">
        <v>96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97</v>
      </c>
      <c r="H34" s="4" t="s">
        <v>98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99</v>
      </c>
      <c r="H35" s="4" t="s">
        <v>100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101</v>
      </c>
      <c r="H36" s="4" t="s">
        <v>102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103</v>
      </c>
      <c r="H37" s="4" t="s">
        <v>104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105</v>
      </c>
      <c r="H38" s="4" t="s">
        <v>106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107</v>
      </c>
      <c r="H39" s="4" t="s">
        <v>108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0</v>
      </c>
      <c r="G40" s="4" t="s">
        <v>109</v>
      </c>
      <c r="H40" s="4" t="s">
        <v>110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111</v>
      </c>
      <c r="H41" s="4" t="s">
        <v>112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113</v>
      </c>
      <c r="H42" s="4" t="s">
        <v>114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115</v>
      </c>
      <c r="H43" s="4" t="s">
        <v>116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0</v>
      </c>
      <c r="G44" s="4" t="s">
        <v>117</v>
      </c>
      <c r="H44" s="4" t="s">
        <v>118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0</v>
      </c>
      <c r="G45" s="4" t="s">
        <v>119</v>
      </c>
      <c r="H45" s="4" t="s">
        <v>120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0</v>
      </c>
      <c r="G46" s="4" t="s">
        <v>121</v>
      </c>
      <c r="H46" s="4" t="s">
        <v>122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0</v>
      </c>
      <c r="C47" s="4">
        <v>0</v>
      </c>
      <c r="D47" s="4">
        <v>2</v>
      </c>
      <c r="E47" s="4">
        <v>0</v>
      </c>
      <c r="F47" s="4">
        <v>0</v>
      </c>
      <c r="G47" s="4" t="s">
        <v>528</v>
      </c>
      <c r="H47" s="4" t="s">
        <v>529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0</v>
      </c>
      <c r="C48" s="4">
        <v>0</v>
      </c>
      <c r="D48" s="4">
        <v>2</v>
      </c>
      <c r="E48" s="4">
        <v>0</v>
      </c>
      <c r="F48" s="4">
        <v>0</v>
      </c>
      <c r="G48" s="4" t="s">
        <v>530</v>
      </c>
      <c r="H48" s="4" t="s">
        <v>531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0</v>
      </c>
      <c r="C49" s="4">
        <v>0</v>
      </c>
      <c r="D49" s="4">
        <v>2</v>
      </c>
      <c r="E49" s="4">
        <v>0</v>
      </c>
      <c r="F49" s="4">
        <v>0</v>
      </c>
      <c r="G49" s="4" t="s">
        <v>532</v>
      </c>
      <c r="H49" s="4" t="s">
        <v>533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536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1472364219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34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1474097941</v>
      </c>
      <c r="C1">
        <v>1472035718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538</v>
      </c>
      <c r="J1" t="s">
        <v>3</v>
      </c>
      <c r="K1" t="s">
        <v>539</v>
      </c>
      <c r="L1">
        <v>1191</v>
      </c>
      <c r="N1">
        <v>1013</v>
      </c>
      <c r="O1" t="s">
        <v>540</v>
      </c>
      <c r="P1" t="s">
        <v>540</v>
      </c>
      <c r="Q1">
        <v>1</v>
      </c>
      <c r="X1">
        <v>1.26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19</v>
      </c>
      <c r="AG1">
        <v>21.42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ROW(Source!A33)</f>
        <v>33</v>
      </c>
      <c r="B2">
        <v>1474097942</v>
      </c>
      <c r="C2">
        <v>1472035722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538</v>
      </c>
      <c r="J2" t="s">
        <v>3</v>
      </c>
      <c r="K2" t="s">
        <v>539</v>
      </c>
      <c r="L2">
        <v>1191</v>
      </c>
      <c r="N2">
        <v>1013</v>
      </c>
      <c r="O2" t="s">
        <v>540</v>
      </c>
      <c r="P2" t="s">
        <v>540</v>
      </c>
      <c r="Q2">
        <v>1</v>
      </c>
      <c r="X2">
        <v>104.44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3</v>
      </c>
      <c r="AG2">
        <v>104.44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ROW(Source!A33)</f>
        <v>33</v>
      </c>
      <c r="B3">
        <v>1474097943</v>
      </c>
      <c r="C3">
        <v>1472035722</v>
      </c>
      <c r="D3">
        <v>1441834334</v>
      </c>
      <c r="E3">
        <v>1</v>
      </c>
      <c r="F3">
        <v>1</v>
      </c>
      <c r="G3">
        <v>15514512</v>
      </c>
      <c r="H3">
        <v>2</v>
      </c>
      <c r="I3" t="s">
        <v>541</v>
      </c>
      <c r="J3" t="s">
        <v>542</v>
      </c>
      <c r="K3" t="s">
        <v>543</v>
      </c>
      <c r="L3">
        <v>1368</v>
      </c>
      <c r="N3">
        <v>1011</v>
      </c>
      <c r="O3" t="s">
        <v>305</v>
      </c>
      <c r="P3" t="s">
        <v>305</v>
      </c>
      <c r="Q3">
        <v>1</v>
      </c>
      <c r="X3">
        <v>5.8</v>
      </c>
      <c r="Y3">
        <v>0</v>
      </c>
      <c r="Z3">
        <v>10.66</v>
      </c>
      <c r="AA3">
        <v>0.12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5.8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ROW(Source!A33)</f>
        <v>33</v>
      </c>
      <c r="B4">
        <v>1474097945</v>
      </c>
      <c r="C4">
        <v>1472035722</v>
      </c>
      <c r="D4">
        <v>1441834443</v>
      </c>
      <c r="E4">
        <v>1</v>
      </c>
      <c r="F4">
        <v>1</v>
      </c>
      <c r="G4">
        <v>15514512</v>
      </c>
      <c r="H4">
        <v>3</v>
      </c>
      <c r="I4" t="s">
        <v>544</v>
      </c>
      <c r="J4" t="s">
        <v>545</v>
      </c>
      <c r="K4" t="s">
        <v>546</v>
      </c>
      <c r="L4">
        <v>1296</v>
      </c>
      <c r="N4">
        <v>1002</v>
      </c>
      <c r="O4" t="s">
        <v>547</v>
      </c>
      <c r="P4" t="s">
        <v>547</v>
      </c>
      <c r="Q4">
        <v>1</v>
      </c>
      <c r="X4">
        <v>0.31</v>
      </c>
      <c r="Y4">
        <v>785.72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0.31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ROW(Source!A33)</f>
        <v>33</v>
      </c>
      <c r="B5">
        <v>1474097946</v>
      </c>
      <c r="C5">
        <v>1472035722</v>
      </c>
      <c r="D5">
        <v>1441821225</v>
      </c>
      <c r="E5">
        <v>15514512</v>
      </c>
      <c r="F5">
        <v>1</v>
      </c>
      <c r="G5">
        <v>15514512</v>
      </c>
      <c r="H5">
        <v>3</v>
      </c>
      <c r="I5" t="s">
        <v>548</v>
      </c>
      <c r="J5" t="s">
        <v>3</v>
      </c>
      <c r="K5" t="s">
        <v>549</v>
      </c>
      <c r="L5">
        <v>1346</v>
      </c>
      <c r="N5">
        <v>1009</v>
      </c>
      <c r="O5" t="s">
        <v>550</v>
      </c>
      <c r="P5" t="s">
        <v>550</v>
      </c>
      <c r="Q5">
        <v>1</v>
      </c>
      <c r="X5">
        <v>1.08</v>
      </c>
      <c r="Y5">
        <v>292.57515999999998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1.08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ROW(Source!A33)</f>
        <v>33</v>
      </c>
      <c r="B6">
        <v>1474097944</v>
      </c>
      <c r="C6">
        <v>1472035722</v>
      </c>
      <c r="D6">
        <v>1441821223</v>
      </c>
      <c r="E6">
        <v>15514512</v>
      </c>
      <c r="F6">
        <v>1</v>
      </c>
      <c r="G6">
        <v>15514512</v>
      </c>
      <c r="H6">
        <v>3</v>
      </c>
      <c r="I6" t="s">
        <v>551</v>
      </c>
      <c r="J6" t="s">
        <v>3</v>
      </c>
      <c r="K6" t="s">
        <v>552</v>
      </c>
      <c r="L6">
        <v>1346</v>
      </c>
      <c r="N6">
        <v>1009</v>
      </c>
      <c r="O6" t="s">
        <v>550</v>
      </c>
      <c r="P6" t="s">
        <v>550</v>
      </c>
      <c r="Q6">
        <v>1</v>
      </c>
      <c r="X6">
        <v>0.98</v>
      </c>
      <c r="Y6">
        <v>221.4237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0.98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ROW(Source!A34)</f>
        <v>34</v>
      </c>
      <c r="B7">
        <v>1474097947</v>
      </c>
      <c r="C7">
        <v>1472035738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538</v>
      </c>
      <c r="J7" t="s">
        <v>3</v>
      </c>
      <c r="K7" t="s">
        <v>539</v>
      </c>
      <c r="L7">
        <v>1191</v>
      </c>
      <c r="N7">
        <v>1013</v>
      </c>
      <c r="O7" t="s">
        <v>540</v>
      </c>
      <c r="P7" t="s">
        <v>540</v>
      </c>
      <c r="Q7">
        <v>1</v>
      </c>
      <c r="X7">
        <v>151.93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</v>
      </c>
      <c r="AG7">
        <v>151.93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ROW(Source!A34)</f>
        <v>34</v>
      </c>
      <c r="B8">
        <v>1474097948</v>
      </c>
      <c r="C8">
        <v>1472035738</v>
      </c>
      <c r="D8">
        <v>1441834334</v>
      </c>
      <c r="E8">
        <v>1</v>
      </c>
      <c r="F8">
        <v>1</v>
      </c>
      <c r="G8">
        <v>15514512</v>
      </c>
      <c r="H8">
        <v>2</v>
      </c>
      <c r="I8" t="s">
        <v>541</v>
      </c>
      <c r="J8" t="s">
        <v>542</v>
      </c>
      <c r="K8" t="s">
        <v>543</v>
      </c>
      <c r="L8">
        <v>1368</v>
      </c>
      <c r="N8">
        <v>1011</v>
      </c>
      <c r="O8" t="s">
        <v>305</v>
      </c>
      <c r="P8" t="s">
        <v>305</v>
      </c>
      <c r="Q8">
        <v>1</v>
      </c>
      <c r="X8">
        <v>5.8</v>
      </c>
      <c r="Y8">
        <v>0</v>
      </c>
      <c r="Z8">
        <v>10.66</v>
      </c>
      <c r="AA8">
        <v>0.12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5.8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ROW(Source!A34)</f>
        <v>34</v>
      </c>
      <c r="B9">
        <v>1474097950</v>
      </c>
      <c r="C9">
        <v>1472035738</v>
      </c>
      <c r="D9">
        <v>1441834443</v>
      </c>
      <c r="E9">
        <v>1</v>
      </c>
      <c r="F9">
        <v>1</v>
      </c>
      <c r="G9">
        <v>15514512</v>
      </c>
      <c r="H9">
        <v>3</v>
      </c>
      <c r="I9" t="s">
        <v>544</v>
      </c>
      <c r="J9" t="s">
        <v>545</v>
      </c>
      <c r="K9" t="s">
        <v>546</v>
      </c>
      <c r="L9">
        <v>1296</v>
      </c>
      <c r="N9">
        <v>1002</v>
      </c>
      <c r="O9" t="s">
        <v>547</v>
      </c>
      <c r="P9" t="s">
        <v>547</v>
      </c>
      <c r="Q9">
        <v>1</v>
      </c>
      <c r="X9">
        <v>0.31</v>
      </c>
      <c r="Y9">
        <v>785.72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0.31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ROW(Source!A34)</f>
        <v>34</v>
      </c>
      <c r="B10">
        <v>1474097951</v>
      </c>
      <c r="C10">
        <v>1472035738</v>
      </c>
      <c r="D10">
        <v>1441821225</v>
      </c>
      <c r="E10">
        <v>15514512</v>
      </c>
      <c r="F10">
        <v>1</v>
      </c>
      <c r="G10">
        <v>15514512</v>
      </c>
      <c r="H10">
        <v>3</v>
      </c>
      <c r="I10" t="s">
        <v>548</v>
      </c>
      <c r="J10" t="s">
        <v>3</v>
      </c>
      <c r="K10" t="s">
        <v>549</v>
      </c>
      <c r="L10">
        <v>1346</v>
      </c>
      <c r="N10">
        <v>1009</v>
      </c>
      <c r="O10" t="s">
        <v>550</v>
      </c>
      <c r="P10" t="s">
        <v>550</v>
      </c>
      <c r="Q10">
        <v>1</v>
      </c>
      <c r="X10">
        <v>1.08</v>
      </c>
      <c r="Y10">
        <v>292.57515999999998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1.08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ROW(Source!A34)</f>
        <v>34</v>
      </c>
      <c r="B11">
        <v>1474097949</v>
      </c>
      <c r="C11">
        <v>1472035738</v>
      </c>
      <c r="D11">
        <v>1441821223</v>
      </c>
      <c r="E11">
        <v>15514512</v>
      </c>
      <c r="F11">
        <v>1</v>
      </c>
      <c r="G11">
        <v>15514512</v>
      </c>
      <c r="H11">
        <v>3</v>
      </c>
      <c r="I11" t="s">
        <v>551</v>
      </c>
      <c r="J11" t="s">
        <v>3</v>
      </c>
      <c r="K11" t="s">
        <v>552</v>
      </c>
      <c r="L11">
        <v>1346</v>
      </c>
      <c r="N11">
        <v>1009</v>
      </c>
      <c r="O11" t="s">
        <v>550</v>
      </c>
      <c r="P11" t="s">
        <v>550</v>
      </c>
      <c r="Q11">
        <v>1</v>
      </c>
      <c r="X11">
        <v>0.98</v>
      </c>
      <c r="Y11">
        <v>221.4237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0.98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ROW(Source!A35)</f>
        <v>35</v>
      </c>
      <c r="B12">
        <v>1474097952</v>
      </c>
      <c r="C12">
        <v>1472035754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538</v>
      </c>
      <c r="J12" t="s">
        <v>3</v>
      </c>
      <c r="K12" t="s">
        <v>539</v>
      </c>
      <c r="L12">
        <v>1191</v>
      </c>
      <c r="N12">
        <v>1013</v>
      </c>
      <c r="O12" t="s">
        <v>540</v>
      </c>
      <c r="P12" t="s">
        <v>540</v>
      </c>
      <c r="Q12">
        <v>1</v>
      </c>
      <c r="X12">
        <v>0.37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0.37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ROW(Source!A35)</f>
        <v>35</v>
      </c>
      <c r="B13">
        <v>1474097953</v>
      </c>
      <c r="C13">
        <v>1472035754</v>
      </c>
      <c r="D13">
        <v>1441834258</v>
      </c>
      <c r="E13">
        <v>1</v>
      </c>
      <c r="F13">
        <v>1</v>
      </c>
      <c r="G13">
        <v>15514512</v>
      </c>
      <c r="H13">
        <v>2</v>
      </c>
      <c r="I13" t="s">
        <v>553</v>
      </c>
      <c r="J13" t="s">
        <v>554</v>
      </c>
      <c r="K13" t="s">
        <v>555</v>
      </c>
      <c r="L13">
        <v>1368</v>
      </c>
      <c r="N13">
        <v>1011</v>
      </c>
      <c r="O13" t="s">
        <v>305</v>
      </c>
      <c r="P13" t="s">
        <v>305</v>
      </c>
      <c r="Q13">
        <v>1</v>
      </c>
      <c r="X13">
        <v>0.06</v>
      </c>
      <c r="Y13">
        <v>0</v>
      </c>
      <c r="Z13">
        <v>1303.01</v>
      </c>
      <c r="AA13">
        <v>826.2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0.06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ROW(Source!A36)</f>
        <v>36</v>
      </c>
      <c r="B14">
        <v>1474097954</v>
      </c>
      <c r="C14">
        <v>1472035761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538</v>
      </c>
      <c r="J14" t="s">
        <v>3</v>
      </c>
      <c r="K14" t="s">
        <v>539</v>
      </c>
      <c r="L14">
        <v>1191</v>
      </c>
      <c r="N14">
        <v>1013</v>
      </c>
      <c r="O14" t="s">
        <v>540</v>
      </c>
      <c r="P14" t="s">
        <v>540</v>
      </c>
      <c r="Q14">
        <v>1</v>
      </c>
      <c r="X14">
        <v>26.7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3</v>
      </c>
      <c r="AG14">
        <v>26.7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ROW(Source!A37)</f>
        <v>37</v>
      </c>
      <c r="B15">
        <v>1474097955</v>
      </c>
      <c r="C15">
        <v>1472035765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538</v>
      </c>
      <c r="J15" t="s">
        <v>3</v>
      </c>
      <c r="K15" t="s">
        <v>539</v>
      </c>
      <c r="L15">
        <v>1191</v>
      </c>
      <c r="N15">
        <v>1013</v>
      </c>
      <c r="O15" t="s">
        <v>540</v>
      </c>
      <c r="P15" t="s">
        <v>540</v>
      </c>
      <c r="Q15">
        <v>1</v>
      </c>
      <c r="X15">
        <v>28.02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46</v>
      </c>
      <c r="AG15">
        <v>112.08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ROW(Source!A37)</f>
        <v>37</v>
      </c>
      <c r="B16">
        <v>1474097956</v>
      </c>
      <c r="C16">
        <v>1472035765</v>
      </c>
      <c r="D16">
        <v>1441834443</v>
      </c>
      <c r="E16">
        <v>1</v>
      </c>
      <c r="F16">
        <v>1</v>
      </c>
      <c r="G16">
        <v>15514512</v>
      </c>
      <c r="H16">
        <v>3</v>
      </c>
      <c r="I16" t="s">
        <v>544</v>
      </c>
      <c r="J16" t="s">
        <v>545</v>
      </c>
      <c r="K16" t="s">
        <v>546</v>
      </c>
      <c r="L16">
        <v>1296</v>
      </c>
      <c r="N16">
        <v>1002</v>
      </c>
      <c r="O16" t="s">
        <v>547</v>
      </c>
      <c r="P16" t="s">
        <v>547</v>
      </c>
      <c r="Q16">
        <v>1</v>
      </c>
      <c r="X16">
        <v>0.31</v>
      </c>
      <c r="Y16">
        <v>785.72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46</v>
      </c>
      <c r="AG16">
        <v>1.24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ROW(Source!A38)</f>
        <v>38</v>
      </c>
      <c r="B17">
        <v>1474097957</v>
      </c>
      <c r="C17">
        <v>1472035772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538</v>
      </c>
      <c r="J17" t="s">
        <v>3</v>
      </c>
      <c r="K17" t="s">
        <v>539</v>
      </c>
      <c r="L17">
        <v>1191</v>
      </c>
      <c r="N17">
        <v>1013</v>
      </c>
      <c r="O17" t="s">
        <v>540</v>
      </c>
      <c r="P17" t="s">
        <v>540</v>
      </c>
      <c r="Q17">
        <v>1</v>
      </c>
      <c r="X17">
        <v>1.75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3</v>
      </c>
      <c r="AG17">
        <v>1.75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ROW(Source!A38)</f>
        <v>38</v>
      </c>
      <c r="B18">
        <v>1474097958</v>
      </c>
      <c r="C18">
        <v>1472035772</v>
      </c>
      <c r="D18">
        <v>1441834258</v>
      </c>
      <c r="E18">
        <v>1</v>
      </c>
      <c r="F18">
        <v>1</v>
      </c>
      <c r="G18">
        <v>15514512</v>
      </c>
      <c r="H18">
        <v>2</v>
      </c>
      <c r="I18" t="s">
        <v>553</v>
      </c>
      <c r="J18" t="s">
        <v>554</v>
      </c>
      <c r="K18" t="s">
        <v>555</v>
      </c>
      <c r="L18">
        <v>1368</v>
      </c>
      <c r="N18">
        <v>1011</v>
      </c>
      <c r="O18" t="s">
        <v>305</v>
      </c>
      <c r="P18" t="s">
        <v>305</v>
      </c>
      <c r="Q18">
        <v>1</v>
      </c>
      <c r="X18">
        <v>1.083</v>
      </c>
      <c r="Y18">
        <v>0</v>
      </c>
      <c r="Z18">
        <v>1303.01</v>
      </c>
      <c r="AA18">
        <v>826.2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1.083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ROW(Source!A38)</f>
        <v>38</v>
      </c>
      <c r="B19">
        <v>1474097959</v>
      </c>
      <c r="C19">
        <v>1472035772</v>
      </c>
      <c r="D19">
        <v>1441836235</v>
      </c>
      <c r="E19">
        <v>1</v>
      </c>
      <c r="F19">
        <v>1</v>
      </c>
      <c r="G19">
        <v>15514512</v>
      </c>
      <c r="H19">
        <v>3</v>
      </c>
      <c r="I19" t="s">
        <v>556</v>
      </c>
      <c r="J19" t="s">
        <v>557</v>
      </c>
      <c r="K19" t="s">
        <v>558</v>
      </c>
      <c r="L19">
        <v>1346</v>
      </c>
      <c r="N19">
        <v>1009</v>
      </c>
      <c r="O19" t="s">
        <v>550</v>
      </c>
      <c r="P19" t="s">
        <v>550</v>
      </c>
      <c r="Q19">
        <v>1</v>
      </c>
      <c r="X19">
        <v>0.02</v>
      </c>
      <c r="Y19">
        <v>31.49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0.02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ROW(Source!A40)</f>
        <v>40</v>
      </c>
      <c r="B20">
        <v>1474097960</v>
      </c>
      <c r="C20">
        <v>1472035783</v>
      </c>
      <c r="D20">
        <v>1441819193</v>
      </c>
      <c r="E20">
        <v>15514512</v>
      </c>
      <c r="F20">
        <v>1</v>
      </c>
      <c r="G20">
        <v>15514512</v>
      </c>
      <c r="H20">
        <v>1</v>
      </c>
      <c r="I20" t="s">
        <v>538</v>
      </c>
      <c r="J20" t="s">
        <v>3</v>
      </c>
      <c r="K20" t="s">
        <v>539</v>
      </c>
      <c r="L20">
        <v>1191</v>
      </c>
      <c r="N20">
        <v>1013</v>
      </c>
      <c r="O20" t="s">
        <v>540</v>
      </c>
      <c r="P20" t="s">
        <v>540</v>
      </c>
      <c r="Q20">
        <v>1</v>
      </c>
      <c r="X20">
        <v>3.22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56</v>
      </c>
      <c r="AG20">
        <v>6.44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ROW(Source!A40)</f>
        <v>40</v>
      </c>
      <c r="B21">
        <v>1474097961</v>
      </c>
      <c r="C21">
        <v>1472035783</v>
      </c>
      <c r="D21">
        <v>1441836235</v>
      </c>
      <c r="E21">
        <v>1</v>
      </c>
      <c r="F21">
        <v>1</v>
      </c>
      <c r="G21">
        <v>15514512</v>
      </c>
      <c r="H21">
        <v>3</v>
      </c>
      <c r="I21" t="s">
        <v>556</v>
      </c>
      <c r="J21" t="s">
        <v>557</v>
      </c>
      <c r="K21" t="s">
        <v>558</v>
      </c>
      <c r="L21">
        <v>1346</v>
      </c>
      <c r="N21">
        <v>1009</v>
      </c>
      <c r="O21" t="s">
        <v>550</v>
      </c>
      <c r="P21" t="s">
        <v>550</v>
      </c>
      <c r="Q21">
        <v>1</v>
      </c>
      <c r="X21">
        <v>2.1</v>
      </c>
      <c r="Y21">
        <v>31.49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56</v>
      </c>
      <c r="AG21">
        <v>4.2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ROW(Source!A40)</f>
        <v>40</v>
      </c>
      <c r="B22">
        <v>1474097962</v>
      </c>
      <c r="C22">
        <v>1472035783</v>
      </c>
      <c r="D22">
        <v>1441838672</v>
      </c>
      <c r="E22">
        <v>1</v>
      </c>
      <c r="F22">
        <v>1</v>
      </c>
      <c r="G22">
        <v>15514512</v>
      </c>
      <c r="H22">
        <v>3</v>
      </c>
      <c r="I22" t="s">
        <v>559</v>
      </c>
      <c r="J22" t="s">
        <v>560</v>
      </c>
      <c r="K22" t="s">
        <v>561</v>
      </c>
      <c r="L22">
        <v>1346</v>
      </c>
      <c r="N22">
        <v>1009</v>
      </c>
      <c r="O22" t="s">
        <v>550</v>
      </c>
      <c r="P22" t="s">
        <v>550</v>
      </c>
      <c r="Q22">
        <v>1</v>
      </c>
      <c r="X22">
        <v>0.4</v>
      </c>
      <c r="Y22">
        <v>168.41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56</v>
      </c>
      <c r="AG22">
        <v>0.8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ROW(Source!A40)</f>
        <v>40</v>
      </c>
      <c r="B23">
        <v>1474097963</v>
      </c>
      <c r="C23">
        <v>1472035783</v>
      </c>
      <c r="D23">
        <v>1441838675</v>
      </c>
      <c r="E23">
        <v>1</v>
      </c>
      <c r="F23">
        <v>1</v>
      </c>
      <c r="G23">
        <v>15514512</v>
      </c>
      <c r="H23">
        <v>3</v>
      </c>
      <c r="I23" t="s">
        <v>562</v>
      </c>
      <c r="J23" t="s">
        <v>563</v>
      </c>
      <c r="K23" t="s">
        <v>564</v>
      </c>
      <c r="L23">
        <v>1346</v>
      </c>
      <c r="N23">
        <v>1009</v>
      </c>
      <c r="O23" t="s">
        <v>550</v>
      </c>
      <c r="P23" t="s">
        <v>550</v>
      </c>
      <c r="Q23">
        <v>1</v>
      </c>
      <c r="X23">
        <v>2.1</v>
      </c>
      <c r="Y23">
        <v>111.99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56</v>
      </c>
      <c r="AG23">
        <v>4.2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ROW(Source!A40)</f>
        <v>40</v>
      </c>
      <c r="B24">
        <v>1474097964</v>
      </c>
      <c r="C24">
        <v>1472035783</v>
      </c>
      <c r="D24">
        <v>1441834667</v>
      </c>
      <c r="E24">
        <v>1</v>
      </c>
      <c r="F24">
        <v>1</v>
      </c>
      <c r="G24">
        <v>15514512</v>
      </c>
      <c r="H24">
        <v>3</v>
      </c>
      <c r="I24" t="s">
        <v>565</v>
      </c>
      <c r="J24" t="s">
        <v>566</v>
      </c>
      <c r="K24" t="s">
        <v>567</v>
      </c>
      <c r="L24">
        <v>1346</v>
      </c>
      <c r="N24">
        <v>1009</v>
      </c>
      <c r="O24" t="s">
        <v>550</v>
      </c>
      <c r="P24" t="s">
        <v>550</v>
      </c>
      <c r="Q24">
        <v>1</v>
      </c>
      <c r="X24">
        <v>0.3</v>
      </c>
      <c r="Y24">
        <v>197.72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56</v>
      </c>
      <c r="AG24">
        <v>0.6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ROW(Source!A40)</f>
        <v>40</v>
      </c>
      <c r="B25">
        <v>1474097965</v>
      </c>
      <c r="C25">
        <v>1472035783</v>
      </c>
      <c r="D25">
        <v>1441834896</v>
      </c>
      <c r="E25">
        <v>1</v>
      </c>
      <c r="F25">
        <v>1</v>
      </c>
      <c r="G25">
        <v>15514512</v>
      </c>
      <c r="H25">
        <v>3</v>
      </c>
      <c r="I25" t="s">
        <v>568</v>
      </c>
      <c r="J25" t="s">
        <v>569</v>
      </c>
      <c r="K25" t="s">
        <v>570</v>
      </c>
      <c r="L25">
        <v>1348</v>
      </c>
      <c r="N25">
        <v>1009</v>
      </c>
      <c r="O25" t="s">
        <v>571</v>
      </c>
      <c r="P25" t="s">
        <v>571</v>
      </c>
      <c r="Q25">
        <v>1000</v>
      </c>
      <c r="X25">
        <v>7.2000000000000005E-4</v>
      </c>
      <c r="Y25">
        <v>70975.399999999994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56</v>
      </c>
      <c r="AG25">
        <v>1.4400000000000001E-3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ROW(Source!A40)</f>
        <v>40</v>
      </c>
      <c r="B26">
        <v>1474097966</v>
      </c>
      <c r="C26">
        <v>1472035783</v>
      </c>
      <c r="D26">
        <v>1441834811</v>
      </c>
      <c r="E26">
        <v>1</v>
      </c>
      <c r="F26">
        <v>1</v>
      </c>
      <c r="G26">
        <v>15514512</v>
      </c>
      <c r="H26">
        <v>3</v>
      </c>
      <c r="I26" t="s">
        <v>572</v>
      </c>
      <c r="J26" t="s">
        <v>573</v>
      </c>
      <c r="K26" t="s">
        <v>574</v>
      </c>
      <c r="L26">
        <v>1348</v>
      </c>
      <c r="N26">
        <v>1009</v>
      </c>
      <c r="O26" t="s">
        <v>571</v>
      </c>
      <c r="P26" t="s">
        <v>571</v>
      </c>
      <c r="Q26">
        <v>1000</v>
      </c>
      <c r="X26">
        <v>2.0000000000000001E-4</v>
      </c>
      <c r="Y26">
        <v>179530.71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56</v>
      </c>
      <c r="AG26">
        <v>4.0000000000000002E-4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ROW(Source!A41)</f>
        <v>41</v>
      </c>
      <c r="B27">
        <v>1474097967</v>
      </c>
      <c r="C27">
        <v>1472035805</v>
      </c>
      <c r="D27">
        <v>1441819193</v>
      </c>
      <c r="E27">
        <v>15514512</v>
      </c>
      <c r="F27">
        <v>1</v>
      </c>
      <c r="G27">
        <v>15514512</v>
      </c>
      <c r="H27">
        <v>1</v>
      </c>
      <c r="I27" t="s">
        <v>538</v>
      </c>
      <c r="J27" t="s">
        <v>3</v>
      </c>
      <c r="K27" t="s">
        <v>539</v>
      </c>
      <c r="L27">
        <v>1191</v>
      </c>
      <c r="N27">
        <v>1013</v>
      </c>
      <c r="O27" t="s">
        <v>540</v>
      </c>
      <c r="P27" t="s">
        <v>540</v>
      </c>
      <c r="Q27">
        <v>1</v>
      </c>
      <c r="X27">
        <v>0.14000000000000001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56</v>
      </c>
      <c r="AG27">
        <v>0.28000000000000003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ROW(Source!A41)</f>
        <v>41</v>
      </c>
      <c r="B28">
        <v>1474097968</v>
      </c>
      <c r="C28">
        <v>1472035805</v>
      </c>
      <c r="D28">
        <v>1441836235</v>
      </c>
      <c r="E28">
        <v>1</v>
      </c>
      <c r="F28">
        <v>1</v>
      </c>
      <c r="G28">
        <v>15514512</v>
      </c>
      <c r="H28">
        <v>3</v>
      </c>
      <c r="I28" t="s">
        <v>556</v>
      </c>
      <c r="J28" t="s">
        <v>557</v>
      </c>
      <c r="K28" t="s">
        <v>558</v>
      </c>
      <c r="L28">
        <v>1346</v>
      </c>
      <c r="N28">
        <v>1009</v>
      </c>
      <c r="O28" t="s">
        <v>550</v>
      </c>
      <c r="P28" t="s">
        <v>550</v>
      </c>
      <c r="Q28">
        <v>1</v>
      </c>
      <c r="X28">
        <v>0.01</v>
      </c>
      <c r="Y28">
        <v>31.49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56</v>
      </c>
      <c r="AG28">
        <v>0.02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ROW(Source!A42)</f>
        <v>42</v>
      </c>
      <c r="B29">
        <v>1474097969</v>
      </c>
      <c r="C29">
        <v>1472035812</v>
      </c>
      <c r="D29">
        <v>1441819193</v>
      </c>
      <c r="E29">
        <v>15514512</v>
      </c>
      <c r="F29">
        <v>1</v>
      </c>
      <c r="G29">
        <v>15514512</v>
      </c>
      <c r="H29">
        <v>1</v>
      </c>
      <c r="I29" t="s">
        <v>538</v>
      </c>
      <c r="J29" t="s">
        <v>3</v>
      </c>
      <c r="K29" t="s">
        <v>539</v>
      </c>
      <c r="L29">
        <v>1191</v>
      </c>
      <c r="N29">
        <v>1013</v>
      </c>
      <c r="O29" t="s">
        <v>540</v>
      </c>
      <c r="P29" t="s">
        <v>540</v>
      </c>
      <c r="Q29">
        <v>1</v>
      </c>
      <c r="X29">
        <v>1.06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56</v>
      </c>
      <c r="AG29">
        <v>2.12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ROW(Source!A43)</f>
        <v>43</v>
      </c>
      <c r="B30">
        <v>1474097970</v>
      </c>
      <c r="C30">
        <v>1472035816</v>
      </c>
      <c r="D30">
        <v>1441819193</v>
      </c>
      <c r="E30">
        <v>15514512</v>
      </c>
      <c r="F30">
        <v>1</v>
      </c>
      <c r="G30">
        <v>15514512</v>
      </c>
      <c r="H30">
        <v>1</v>
      </c>
      <c r="I30" t="s">
        <v>538</v>
      </c>
      <c r="J30" t="s">
        <v>3</v>
      </c>
      <c r="K30" t="s">
        <v>539</v>
      </c>
      <c r="L30">
        <v>1191</v>
      </c>
      <c r="N30">
        <v>1013</v>
      </c>
      <c r="O30" t="s">
        <v>540</v>
      </c>
      <c r="P30" t="s">
        <v>540</v>
      </c>
      <c r="Q30">
        <v>1</v>
      </c>
      <c r="X30">
        <v>1.23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3</v>
      </c>
      <c r="AG30">
        <v>1.23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ROW(Source!A43)</f>
        <v>43</v>
      </c>
      <c r="B31">
        <v>1474097971</v>
      </c>
      <c r="C31">
        <v>1472035816</v>
      </c>
      <c r="D31">
        <v>1441836235</v>
      </c>
      <c r="E31">
        <v>1</v>
      </c>
      <c r="F31">
        <v>1</v>
      </c>
      <c r="G31">
        <v>15514512</v>
      </c>
      <c r="H31">
        <v>3</v>
      </c>
      <c r="I31" t="s">
        <v>556</v>
      </c>
      <c r="J31" t="s">
        <v>557</v>
      </c>
      <c r="K31" t="s">
        <v>558</v>
      </c>
      <c r="L31">
        <v>1346</v>
      </c>
      <c r="N31">
        <v>1009</v>
      </c>
      <c r="O31" t="s">
        <v>550</v>
      </c>
      <c r="P31" t="s">
        <v>550</v>
      </c>
      <c r="Q31">
        <v>1</v>
      </c>
      <c r="X31">
        <v>7.0000000000000007E-2</v>
      </c>
      <c r="Y31">
        <v>31.49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7.0000000000000007E-2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ROW(Source!A79)</f>
        <v>79</v>
      </c>
      <c r="B32">
        <v>1474097972</v>
      </c>
      <c r="C32">
        <v>1472035823</v>
      </c>
      <c r="D32">
        <v>1441819193</v>
      </c>
      <c r="E32">
        <v>15514512</v>
      </c>
      <c r="F32">
        <v>1</v>
      </c>
      <c r="G32">
        <v>15514512</v>
      </c>
      <c r="H32">
        <v>1</v>
      </c>
      <c r="I32" t="s">
        <v>538</v>
      </c>
      <c r="J32" t="s">
        <v>3</v>
      </c>
      <c r="K32" t="s">
        <v>539</v>
      </c>
      <c r="L32">
        <v>1191</v>
      </c>
      <c r="N32">
        <v>1013</v>
      </c>
      <c r="O32" t="s">
        <v>540</v>
      </c>
      <c r="P32" t="s">
        <v>540</v>
      </c>
      <c r="Q32">
        <v>1</v>
      </c>
      <c r="X32">
        <v>0.37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3</v>
      </c>
      <c r="AG32">
        <v>0.37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ROW(Source!A79)</f>
        <v>79</v>
      </c>
      <c r="B33">
        <v>1474097973</v>
      </c>
      <c r="C33">
        <v>1472035823</v>
      </c>
      <c r="D33">
        <v>1441834258</v>
      </c>
      <c r="E33">
        <v>1</v>
      </c>
      <c r="F33">
        <v>1</v>
      </c>
      <c r="G33">
        <v>15514512</v>
      </c>
      <c r="H33">
        <v>2</v>
      </c>
      <c r="I33" t="s">
        <v>553</v>
      </c>
      <c r="J33" t="s">
        <v>554</v>
      </c>
      <c r="K33" t="s">
        <v>555</v>
      </c>
      <c r="L33">
        <v>1368</v>
      </c>
      <c r="N33">
        <v>1011</v>
      </c>
      <c r="O33" t="s">
        <v>305</v>
      </c>
      <c r="P33" t="s">
        <v>305</v>
      </c>
      <c r="Q33">
        <v>1</v>
      </c>
      <c r="X33">
        <v>0.06</v>
      </c>
      <c r="Y33">
        <v>0</v>
      </c>
      <c r="Z33">
        <v>1303.01</v>
      </c>
      <c r="AA33">
        <v>826.2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0.06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ROW(Source!A80)</f>
        <v>80</v>
      </c>
      <c r="B34">
        <v>1474097974</v>
      </c>
      <c r="C34">
        <v>1472035830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538</v>
      </c>
      <c r="J34" t="s">
        <v>3</v>
      </c>
      <c r="K34" t="s">
        <v>539</v>
      </c>
      <c r="L34">
        <v>1191</v>
      </c>
      <c r="N34">
        <v>1013</v>
      </c>
      <c r="O34" t="s">
        <v>540</v>
      </c>
      <c r="P34" t="s">
        <v>540</v>
      </c>
      <c r="Q34">
        <v>1</v>
      </c>
      <c r="X34">
        <v>1.62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3</v>
      </c>
      <c r="AG34">
        <v>1.62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ROW(Source!A81)</f>
        <v>81</v>
      </c>
      <c r="B35">
        <v>1474097975</v>
      </c>
      <c r="C35">
        <v>1472035834</v>
      </c>
      <c r="D35">
        <v>1441819193</v>
      </c>
      <c r="E35">
        <v>15514512</v>
      </c>
      <c r="F35">
        <v>1</v>
      </c>
      <c r="G35">
        <v>15514512</v>
      </c>
      <c r="H35">
        <v>1</v>
      </c>
      <c r="I35" t="s">
        <v>538</v>
      </c>
      <c r="J35" t="s">
        <v>3</v>
      </c>
      <c r="K35" t="s">
        <v>539</v>
      </c>
      <c r="L35">
        <v>1191</v>
      </c>
      <c r="N35">
        <v>1013</v>
      </c>
      <c r="O35" t="s">
        <v>540</v>
      </c>
      <c r="P35" t="s">
        <v>540</v>
      </c>
      <c r="Q35">
        <v>1</v>
      </c>
      <c r="X35">
        <v>0.9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1</v>
      </c>
      <c r="AF35" t="s">
        <v>134</v>
      </c>
      <c r="AG35">
        <v>3.6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ROW(Source!A82)</f>
        <v>82</v>
      </c>
      <c r="B36">
        <v>1474097976</v>
      </c>
      <c r="C36">
        <v>1472035838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538</v>
      </c>
      <c r="J36" t="s">
        <v>3</v>
      </c>
      <c r="K36" t="s">
        <v>539</v>
      </c>
      <c r="L36">
        <v>1191</v>
      </c>
      <c r="N36">
        <v>1013</v>
      </c>
      <c r="O36" t="s">
        <v>540</v>
      </c>
      <c r="P36" t="s">
        <v>540</v>
      </c>
      <c r="Q36">
        <v>1</v>
      </c>
      <c r="X36">
        <v>2.64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134</v>
      </c>
      <c r="AG36">
        <v>10.56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ROW(Source!A83)</f>
        <v>83</v>
      </c>
      <c r="B37">
        <v>1474097977</v>
      </c>
      <c r="C37">
        <v>1472035842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538</v>
      </c>
      <c r="J37" t="s">
        <v>3</v>
      </c>
      <c r="K37" t="s">
        <v>539</v>
      </c>
      <c r="L37">
        <v>1191</v>
      </c>
      <c r="N37">
        <v>1013</v>
      </c>
      <c r="O37" t="s">
        <v>540</v>
      </c>
      <c r="P37" t="s">
        <v>540</v>
      </c>
      <c r="Q37">
        <v>1</v>
      </c>
      <c r="X37">
        <v>0.45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3</v>
      </c>
      <c r="AG37">
        <v>0.45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ROW(Source!A119)</f>
        <v>119</v>
      </c>
      <c r="B38">
        <v>1474097978</v>
      </c>
      <c r="C38">
        <v>1472035846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538</v>
      </c>
      <c r="J38" t="s">
        <v>3</v>
      </c>
      <c r="K38" t="s">
        <v>539</v>
      </c>
      <c r="L38">
        <v>1191</v>
      </c>
      <c r="N38">
        <v>1013</v>
      </c>
      <c r="O38" t="s">
        <v>540</v>
      </c>
      <c r="P38" t="s">
        <v>540</v>
      </c>
      <c r="Q38">
        <v>1</v>
      </c>
      <c r="X38">
        <v>29.54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29.54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ROW(Source!A119)</f>
        <v>119</v>
      </c>
      <c r="B39">
        <v>1474097979</v>
      </c>
      <c r="C39">
        <v>1472035846</v>
      </c>
      <c r="D39">
        <v>1441835469</v>
      </c>
      <c r="E39">
        <v>1</v>
      </c>
      <c r="F39">
        <v>1</v>
      </c>
      <c r="G39">
        <v>15514512</v>
      </c>
      <c r="H39">
        <v>3</v>
      </c>
      <c r="I39" t="s">
        <v>575</v>
      </c>
      <c r="J39" t="s">
        <v>576</v>
      </c>
      <c r="K39" t="s">
        <v>577</v>
      </c>
      <c r="L39">
        <v>1348</v>
      </c>
      <c r="N39">
        <v>1009</v>
      </c>
      <c r="O39" t="s">
        <v>571</v>
      </c>
      <c r="P39" t="s">
        <v>571</v>
      </c>
      <c r="Q39">
        <v>1000</v>
      </c>
      <c r="X39">
        <v>5.0000000000000001E-3</v>
      </c>
      <c r="Y39">
        <v>163237.26999999999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5.0000000000000001E-3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ROW(Source!A119)</f>
        <v>119</v>
      </c>
      <c r="B40">
        <v>1474097980</v>
      </c>
      <c r="C40">
        <v>1472035846</v>
      </c>
      <c r="D40">
        <v>1441836514</v>
      </c>
      <c r="E40">
        <v>1</v>
      </c>
      <c r="F40">
        <v>1</v>
      </c>
      <c r="G40">
        <v>15514512</v>
      </c>
      <c r="H40">
        <v>3</v>
      </c>
      <c r="I40" t="s">
        <v>578</v>
      </c>
      <c r="J40" t="s">
        <v>579</v>
      </c>
      <c r="K40" t="s">
        <v>580</v>
      </c>
      <c r="L40">
        <v>1339</v>
      </c>
      <c r="N40">
        <v>1007</v>
      </c>
      <c r="O40" t="s">
        <v>581</v>
      </c>
      <c r="P40" t="s">
        <v>581</v>
      </c>
      <c r="Q40">
        <v>1</v>
      </c>
      <c r="X40">
        <v>7.8</v>
      </c>
      <c r="Y40">
        <v>54.81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7.8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ROW(Source!A119)</f>
        <v>119</v>
      </c>
      <c r="B41">
        <v>1474097981</v>
      </c>
      <c r="C41">
        <v>1472035846</v>
      </c>
      <c r="D41">
        <v>1441847238</v>
      </c>
      <c r="E41">
        <v>1</v>
      </c>
      <c r="F41">
        <v>1</v>
      </c>
      <c r="G41">
        <v>15514512</v>
      </c>
      <c r="H41">
        <v>3</v>
      </c>
      <c r="I41" t="s">
        <v>582</v>
      </c>
      <c r="J41" t="s">
        <v>583</v>
      </c>
      <c r="K41" t="s">
        <v>584</v>
      </c>
      <c r="L41">
        <v>1346</v>
      </c>
      <c r="N41">
        <v>1009</v>
      </c>
      <c r="O41" t="s">
        <v>550</v>
      </c>
      <c r="P41" t="s">
        <v>550</v>
      </c>
      <c r="Q41">
        <v>1</v>
      </c>
      <c r="X41">
        <v>2</v>
      </c>
      <c r="Y41">
        <v>742.26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2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ROW(Source!A120)</f>
        <v>120</v>
      </c>
      <c r="B42">
        <v>1474097982</v>
      </c>
      <c r="C42">
        <v>1472035859</v>
      </c>
      <c r="D42">
        <v>1441819193</v>
      </c>
      <c r="E42">
        <v>15514512</v>
      </c>
      <c r="F42">
        <v>1</v>
      </c>
      <c r="G42">
        <v>15514512</v>
      </c>
      <c r="H42">
        <v>1</v>
      </c>
      <c r="I42" t="s">
        <v>538</v>
      </c>
      <c r="J42" t="s">
        <v>3</v>
      </c>
      <c r="K42" t="s">
        <v>539</v>
      </c>
      <c r="L42">
        <v>1191</v>
      </c>
      <c r="N42">
        <v>1013</v>
      </c>
      <c r="O42" t="s">
        <v>540</v>
      </c>
      <c r="P42" t="s">
        <v>540</v>
      </c>
      <c r="Q42">
        <v>1</v>
      </c>
      <c r="X42">
        <v>0.9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134</v>
      </c>
      <c r="AG42">
        <v>3.6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ROW(Source!A121)</f>
        <v>121</v>
      </c>
      <c r="B43">
        <v>1474097983</v>
      </c>
      <c r="C43">
        <v>1472035863</v>
      </c>
      <c r="D43">
        <v>1441819193</v>
      </c>
      <c r="E43">
        <v>15514512</v>
      </c>
      <c r="F43">
        <v>1</v>
      </c>
      <c r="G43">
        <v>15514512</v>
      </c>
      <c r="H43">
        <v>1</v>
      </c>
      <c r="I43" t="s">
        <v>538</v>
      </c>
      <c r="J43" t="s">
        <v>3</v>
      </c>
      <c r="K43" t="s">
        <v>539</v>
      </c>
      <c r="L43">
        <v>1191</v>
      </c>
      <c r="N43">
        <v>1013</v>
      </c>
      <c r="O43" t="s">
        <v>540</v>
      </c>
      <c r="P43" t="s">
        <v>540</v>
      </c>
      <c r="Q43">
        <v>1</v>
      </c>
      <c r="X43">
        <v>0.13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134</v>
      </c>
      <c r="AG43">
        <v>0.52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ROW(Source!A187)</f>
        <v>187</v>
      </c>
      <c r="B44">
        <v>1474097984</v>
      </c>
      <c r="C44">
        <v>1472035867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538</v>
      </c>
      <c r="J44" t="s">
        <v>3</v>
      </c>
      <c r="K44" t="s">
        <v>539</v>
      </c>
      <c r="L44">
        <v>1191</v>
      </c>
      <c r="N44">
        <v>1013</v>
      </c>
      <c r="O44" t="s">
        <v>540</v>
      </c>
      <c r="P44" t="s">
        <v>540</v>
      </c>
      <c r="Q44">
        <v>1</v>
      </c>
      <c r="X44">
        <v>0.14000000000000001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56</v>
      </c>
      <c r="AG44">
        <v>0.28000000000000003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ROW(Source!A187)</f>
        <v>187</v>
      </c>
      <c r="B45">
        <v>1474097985</v>
      </c>
      <c r="C45">
        <v>1472035867</v>
      </c>
      <c r="D45">
        <v>1441834213</v>
      </c>
      <c r="E45">
        <v>1</v>
      </c>
      <c r="F45">
        <v>1</v>
      </c>
      <c r="G45">
        <v>15514512</v>
      </c>
      <c r="H45">
        <v>2</v>
      </c>
      <c r="I45" t="s">
        <v>585</v>
      </c>
      <c r="J45" t="s">
        <v>586</v>
      </c>
      <c r="K45" t="s">
        <v>587</v>
      </c>
      <c r="L45">
        <v>1368</v>
      </c>
      <c r="N45">
        <v>1011</v>
      </c>
      <c r="O45" t="s">
        <v>305</v>
      </c>
      <c r="P45" t="s">
        <v>305</v>
      </c>
      <c r="Q45">
        <v>1</v>
      </c>
      <c r="X45">
        <v>0.03</v>
      </c>
      <c r="Y45">
        <v>0</v>
      </c>
      <c r="Z45">
        <v>7.68</v>
      </c>
      <c r="AA45">
        <v>0.05</v>
      </c>
      <c r="AB45">
        <v>0</v>
      </c>
      <c r="AC45">
        <v>0</v>
      </c>
      <c r="AD45">
        <v>1</v>
      </c>
      <c r="AE45">
        <v>0</v>
      </c>
      <c r="AF45" t="s">
        <v>56</v>
      </c>
      <c r="AG45">
        <v>0.06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ROW(Source!A187)</f>
        <v>187</v>
      </c>
      <c r="B46">
        <v>1474097986</v>
      </c>
      <c r="C46">
        <v>1472035867</v>
      </c>
      <c r="D46">
        <v>1441836235</v>
      </c>
      <c r="E46">
        <v>1</v>
      </c>
      <c r="F46">
        <v>1</v>
      </c>
      <c r="G46">
        <v>15514512</v>
      </c>
      <c r="H46">
        <v>3</v>
      </c>
      <c r="I46" t="s">
        <v>556</v>
      </c>
      <c r="J46" t="s">
        <v>557</v>
      </c>
      <c r="K46" t="s">
        <v>558</v>
      </c>
      <c r="L46">
        <v>1346</v>
      </c>
      <c r="N46">
        <v>1009</v>
      </c>
      <c r="O46" t="s">
        <v>550</v>
      </c>
      <c r="P46" t="s">
        <v>550</v>
      </c>
      <c r="Q46">
        <v>1</v>
      </c>
      <c r="X46">
        <v>7.0000000000000007E-2</v>
      </c>
      <c r="Y46">
        <v>31.49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56</v>
      </c>
      <c r="AG46">
        <v>0.14000000000000001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ROW(Source!A227)</f>
        <v>227</v>
      </c>
      <c r="B47">
        <v>1474097987</v>
      </c>
      <c r="C47">
        <v>1472035877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538</v>
      </c>
      <c r="J47" t="s">
        <v>3</v>
      </c>
      <c r="K47" t="s">
        <v>539</v>
      </c>
      <c r="L47">
        <v>1191</v>
      </c>
      <c r="N47">
        <v>1013</v>
      </c>
      <c r="O47" t="s">
        <v>540</v>
      </c>
      <c r="P47" t="s">
        <v>540</v>
      </c>
      <c r="Q47">
        <v>1</v>
      </c>
      <c r="X47">
        <v>0.4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56</v>
      </c>
      <c r="AG47">
        <v>0.8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ROW(Source!A228)</f>
        <v>228</v>
      </c>
      <c r="B48">
        <v>1474097988</v>
      </c>
      <c r="C48">
        <v>1472035881</v>
      </c>
      <c r="D48">
        <v>1441819193</v>
      </c>
      <c r="E48">
        <v>15514512</v>
      </c>
      <c r="F48">
        <v>1</v>
      </c>
      <c r="G48">
        <v>15514512</v>
      </c>
      <c r="H48">
        <v>1</v>
      </c>
      <c r="I48" t="s">
        <v>538</v>
      </c>
      <c r="J48" t="s">
        <v>3</v>
      </c>
      <c r="K48" t="s">
        <v>539</v>
      </c>
      <c r="L48">
        <v>1191</v>
      </c>
      <c r="N48">
        <v>1013</v>
      </c>
      <c r="O48" t="s">
        <v>540</v>
      </c>
      <c r="P48" t="s">
        <v>540</v>
      </c>
      <c r="Q48">
        <v>1</v>
      </c>
      <c r="X48">
        <v>13.13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</v>
      </c>
      <c r="AF48" t="s">
        <v>3</v>
      </c>
      <c r="AG48">
        <v>13.13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ROW(Source!A228)</f>
        <v>228</v>
      </c>
      <c r="B49">
        <v>1474097989</v>
      </c>
      <c r="C49">
        <v>1472035881</v>
      </c>
      <c r="D49">
        <v>1441834138</v>
      </c>
      <c r="E49">
        <v>1</v>
      </c>
      <c r="F49">
        <v>1</v>
      </c>
      <c r="G49">
        <v>15514512</v>
      </c>
      <c r="H49">
        <v>2</v>
      </c>
      <c r="I49" t="s">
        <v>588</v>
      </c>
      <c r="J49" t="s">
        <v>589</v>
      </c>
      <c r="K49" t="s">
        <v>590</v>
      </c>
      <c r="L49">
        <v>1368</v>
      </c>
      <c r="N49">
        <v>1011</v>
      </c>
      <c r="O49" t="s">
        <v>305</v>
      </c>
      <c r="P49" t="s">
        <v>305</v>
      </c>
      <c r="Q49">
        <v>1</v>
      </c>
      <c r="X49">
        <v>1.7</v>
      </c>
      <c r="Y49">
        <v>0</v>
      </c>
      <c r="Z49">
        <v>45.56</v>
      </c>
      <c r="AA49">
        <v>0.57999999999999996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1.7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ROW(Source!A228)</f>
        <v>228</v>
      </c>
      <c r="B50">
        <v>1474097990</v>
      </c>
      <c r="C50">
        <v>1472035881</v>
      </c>
      <c r="D50">
        <v>1441834143</v>
      </c>
      <c r="E50">
        <v>1</v>
      </c>
      <c r="F50">
        <v>1</v>
      </c>
      <c r="G50">
        <v>15514512</v>
      </c>
      <c r="H50">
        <v>2</v>
      </c>
      <c r="I50" t="s">
        <v>591</v>
      </c>
      <c r="J50" t="s">
        <v>592</v>
      </c>
      <c r="K50" t="s">
        <v>593</v>
      </c>
      <c r="L50">
        <v>1368</v>
      </c>
      <c r="N50">
        <v>1011</v>
      </c>
      <c r="O50" t="s">
        <v>305</v>
      </c>
      <c r="P50" t="s">
        <v>305</v>
      </c>
      <c r="Q50">
        <v>1</v>
      </c>
      <c r="X50">
        <v>1.7</v>
      </c>
      <c r="Y50">
        <v>0</v>
      </c>
      <c r="Z50">
        <v>61.25</v>
      </c>
      <c r="AA50">
        <v>3.11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1.7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ROW(Source!A228)</f>
        <v>228</v>
      </c>
      <c r="B51">
        <v>1474097991</v>
      </c>
      <c r="C51">
        <v>1472035881</v>
      </c>
      <c r="D51">
        <v>1441834258</v>
      </c>
      <c r="E51">
        <v>1</v>
      </c>
      <c r="F51">
        <v>1</v>
      </c>
      <c r="G51">
        <v>15514512</v>
      </c>
      <c r="H51">
        <v>2</v>
      </c>
      <c r="I51" t="s">
        <v>553</v>
      </c>
      <c r="J51" t="s">
        <v>554</v>
      </c>
      <c r="K51" t="s">
        <v>555</v>
      </c>
      <c r="L51">
        <v>1368</v>
      </c>
      <c r="N51">
        <v>1011</v>
      </c>
      <c r="O51" t="s">
        <v>305</v>
      </c>
      <c r="P51" t="s">
        <v>305</v>
      </c>
      <c r="Q51">
        <v>1</v>
      </c>
      <c r="X51">
        <v>3.31</v>
      </c>
      <c r="Y51">
        <v>0</v>
      </c>
      <c r="Z51">
        <v>1303.01</v>
      </c>
      <c r="AA51">
        <v>826.2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3.31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ROW(Source!A228)</f>
        <v>228</v>
      </c>
      <c r="B52">
        <v>1474097992</v>
      </c>
      <c r="C52">
        <v>1472035881</v>
      </c>
      <c r="D52">
        <v>1441834334</v>
      </c>
      <c r="E52">
        <v>1</v>
      </c>
      <c r="F52">
        <v>1</v>
      </c>
      <c r="G52">
        <v>15514512</v>
      </c>
      <c r="H52">
        <v>2</v>
      </c>
      <c r="I52" t="s">
        <v>541</v>
      </c>
      <c r="J52" t="s">
        <v>542</v>
      </c>
      <c r="K52" t="s">
        <v>543</v>
      </c>
      <c r="L52">
        <v>1368</v>
      </c>
      <c r="N52">
        <v>1011</v>
      </c>
      <c r="O52" t="s">
        <v>305</v>
      </c>
      <c r="P52" t="s">
        <v>305</v>
      </c>
      <c r="Q52">
        <v>1</v>
      </c>
      <c r="X52">
        <v>0.4</v>
      </c>
      <c r="Y52">
        <v>0</v>
      </c>
      <c r="Z52">
        <v>10.66</v>
      </c>
      <c r="AA52">
        <v>0.12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0.4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ROW(Source!A228)</f>
        <v>228</v>
      </c>
      <c r="B53">
        <v>1474097993</v>
      </c>
      <c r="C53">
        <v>1472035881</v>
      </c>
      <c r="D53">
        <v>1441836235</v>
      </c>
      <c r="E53">
        <v>1</v>
      </c>
      <c r="F53">
        <v>1</v>
      </c>
      <c r="G53">
        <v>15514512</v>
      </c>
      <c r="H53">
        <v>3</v>
      </c>
      <c r="I53" t="s">
        <v>556</v>
      </c>
      <c r="J53" t="s">
        <v>557</v>
      </c>
      <c r="K53" t="s">
        <v>558</v>
      </c>
      <c r="L53">
        <v>1346</v>
      </c>
      <c r="N53">
        <v>1009</v>
      </c>
      <c r="O53" t="s">
        <v>550</v>
      </c>
      <c r="P53" t="s">
        <v>550</v>
      </c>
      <c r="Q53">
        <v>1</v>
      </c>
      <c r="X53">
        <v>0.15</v>
      </c>
      <c r="Y53">
        <v>31.49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0.15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ROW(Source!A229)</f>
        <v>229</v>
      </c>
      <c r="B54">
        <v>1474097994</v>
      </c>
      <c r="C54">
        <v>1472035900</v>
      </c>
      <c r="D54">
        <v>1441819193</v>
      </c>
      <c r="E54">
        <v>15514512</v>
      </c>
      <c r="F54">
        <v>1</v>
      </c>
      <c r="G54">
        <v>15514512</v>
      </c>
      <c r="H54">
        <v>1</v>
      </c>
      <c r="I54" t="s">
        <v>538</v>
      </c>
      <c r="J54" t="s">
        <v>3</v>
      </c>
      <c r="K54" t="s">
        <v>539</v>
      </c>
      <c r="L54">
        <v>1191</v>
      </c>
      <c r="N54">
        <v>1013</v>
      </c>
      <c r="O54" t="s">
        <v>540</v>
      </c>
      <c r="P54" t="s">
        <v>540</v>
      </c>
      <c r="Q54">
        <v>1</v>
      </c>
      <c r="X54">
        <v>2.1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3</v>
      </c>
      <c r="AG54">
        <v>2.1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ROW(Source!A229)</f>
        <v>229</v>
      </c>
      <c r="B55">
        <v>1474097995</v>
      </c>
      <c r="C55">
        <v>1472035900</v>
      </c>
      <c r="D55">
        <v>1441834139</v>
      </c>
      <c r="E55">
        <v>1</v>
      </c>
      <c r="F55">
        <v>1</v>
      </c>
      <c r="G55">
        <v>15514512</v>
      </c>
      <c r="H55">
        <v>2</v>
      </c>
      <c r="I55" t="s">
        <v>594</v>
      </c>
      <c r="J55" t="s">
        <v>595</v>
      </c>
      <c r="K55" t="s">
        <v>596</v>
      </c>
      <c r="L55">
        <v>1368</v>
      </c>
      <c r="N55">
        <v>1011</v>
      </c>
      <c r="O55" t="s">
        <v>305</v>
      </c>
      <c r="P55" t="s">
        <v>305</v>
      </c>
      <c r="Q55">
        <v>1</v>
      </c>
      <c r="X55">
        <v>0.3</v>
      </c>
      <c r="Y55">
        <v>0</v>
      </c>
      <c r="Z55">
        <v>8.82</v>
      </c>
      <c r="AA55">
        <v>0.11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0.3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ROW(Source!A229)</f>
        <v>229</v>
      </c>
      <c r="B56">
        <v>1474097996</v>
      </c>
      <c r="C56">
        <v>1472035900</v>
      </c>
      <c r="D56">
        <v>1441834258</v>
      </c>
      <c r="E56">
        <v>1</v>
      </c>
      <c r="F56">
        <v>1</v>
      </c>
      <c r="G56">
        <v>15514512</v>
      </c>
      <c r="H56">
        <v>2</v>
      </c>
      <c r="I56" t="s">
        <v>553</v>
      </c>
      <c r="J56" t="s">
        <v>554</v>
      </c>
      <c r="K56" t="s">
        <v>555</v>
      </c>
      <c r="L56">
        <v>1368</v>
      </c>
      <c r="N56">
        <v>1011</v>
      </c>
      <c r="O56" t="s">
        <v>305</v>
      </c>
      <c r="P56" t="s">
        <v>305</v>
      </c>
      <c r="Q56">
        <v>1</v>
      </c>
      <c r="X56">
        <v>0.52</v>
      </c>
      <c r="Y56">
        <v>0</v>
      </c>
      <c r="Z56">
        <v>1303.01</v>
      </c>
      <c r="AA56">
        <v>826.2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0.52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ROW(Source!A229)</f>
        <v>229</v>
      </c>
      <c r="B57">
        <v>1474097997</v>
      </c>
      <c r="C57">
        <v>1472035900</v>
      </c>
      <c r="D57">
        <v>1441836393</v>
      </c>
      <c r="E57">
        <v>1</v>
      </c>
      <c r="F57">
        <v>1</v>
      </c>
      <c r="G57">
        <v>15514512</v>
      </c>
      <c r="H57">
        <v>3</v>
      </c>
      <c r="I57" t="s">
        <v>597</v>
      </c>
      <c r="J57" t="s">
        <v>598</v>
      </c>
      <c r="K57" t="s">
        <v>599</v>
      </c>
      <c r="L57">
        <v>1296</v>
      </c>
      <c r="N57">
        <v>1002</v>
      </c>
      <c r="O57" t="s">
        <v>547</v>
      </c>
      <c r="P57" t="s">
        <v>547</v>
      </c>
      <c r="Q57">
        <v>1</v>
      </c>
      <c r="X57">
        <v>3.8E-3</v>
      </c>
      <c r="Y57">
        <v>4241.6400000000003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3.8E-3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ROW(Source!A229)</f>
        <v>229</v>
      </c>
      <c r="B58">
        <v>1474097998</v>
      </c>
      <c r="C58">
        <v>1472035900</v>
      </c>
      <c r="D58">
        <v>1441836514</v>
      </c>
      <c r="E58">
        <v>1</v>
      </c>
      <c r="F58">
        <v>1</v>
      </c>
      <c r="G58">
        <v>15514512</v>
      </c>
      <c r="H58">
        <v>3</v>
      </c>
      <c r="I58" t="s">
        <v>578</v>
      </c>
      <c r="J58" t="s">
        <v>579</v>
      </c>
      <c r="K58" t="s">
        <v>580</v>
      </c>
      <c r="L58">
        <v>1339</v>
      </c>
      <c r="N58">
        <v>1007</v>
      </c>
      <c r="O58" t="s">
        <v>581</v>
      </c>
      <c r="P58" t="s">
        <v>581</v>
      </c>
      <c r="Q58">
        <v>1</v>
      </c>
      <c r="X58">
        <v>3.8E-3</v>
      </c>
      <c r="Y58">
        <v>54.81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3.8E-3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ROW(Source!A230)</f>
        <v>230</v>
      </c>
      <c r="B59">
        <v>1474097999</v>
      </c>
      <c r="C59">
        <v>1472035916</v>
      </c>
      <c r="D59">
        <v>1441819193</v>
      </c>
      <c r="E59">
        <v>15514512</v>
      </c>
      <c r="F59">
        <v>1</v>
      </c>
      <c r="G59">
        <v>15514512</v>
      </c>
      <c r="H59">
        <v>1</v>
      </c>
      <c r="I59" t="s">
        <v>538</v>
      </c>
      <c r="J59" t="s">
        <v>3</v>
      </c>
      <c r="K59" t="s">
        <v>539</v>
      </c>
      <c r="L59">
        <v>1191</v>
      </c>
      <c r="N59">
        <v>1013</v>
      </c>
      <c r="O59" t="s">
        <v>540</v>
      </c>
      <c r="P59" t="s">
        <v>540</v>
      </c>
      <c r="Q59">
        <v>1</v>
      </c>
      <c r="X59">
        <v>36.1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</v>
      </c>
      <c r="AG59">
        <v>36.1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ROW(Source!A230)</f>
        <v>230</v>
      </c>
      <c r="B60">
        <v>1474098000</v>
      </c>
      <c r="C60">
        <v>1472035916</v>
      </c>
      <c r="D60">
        <v>1441835475</v>
      </c>
      <c r="E60">
        <v>1</v>
      </c>
      <c r="F60">
        <v>1</v>
      </c>
      <c r="G60">
        <v>15514512</v>
      </c>
      <c r="H60">
        <v>3</v>
      </c>
      <c r="I60" t="s">
        <v>600</v>
      </c>
      <c r="J60" t="s">
        <v>601</v>
      </c>
      <c r="K60" t="s">
        <v>602</v>
      </c>
      <c r="L60">
        <v>1348</v>
      </c>
      <c r="N60">
        <v>1009</v>
      </c>
      <c r="O60" t="s">
        <v>571</v>
      </c>
      <c r="P60" t="s">
        <v>571</v>
      </c>
      <c r="Q60">
        <v>1000</v>
      </c>
      <c r="X60">
        <v>2.9999999999999997E-4</v>
      </c>
      <c r="Y60">
        <v>155908.07999999999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2.9999999999999997E-4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ROW(Source!A230)</f>
        <v>230</v>
      </c>
      <c r="B61">
        <v>1474098001</v>
      </c>
      <c r="C61">
        <v>1472035916</v>
      </c>
      <c r="D61">
        <v>1441835549</v>
      </c>
      <c r="E61">
        <v>1</v>
      </c>
      <c r="F61">
        <v>1</v>
      </c>
      <c r="G61">
        <v>15514512</v>
      </c>
      <c r="H61">
        <v>3</v>
      </c>
      <c r="I61" t="s">
        <v>603</v>
      </c>
      <c r="J61" t="s">
        <v>604</v>
      </c>
      <c r="K61" t="s">
        <v>605</v>
      </c>
      <c r="L61">
        <v>1348</v>
      </c>
      <c r="N61">
        <v>1009</v>
      </c>
      <c r="O61" t="s">
        <v>571</v>
      </c>
      <c r="P61" t="s">
        <v>571</v>
      </c>
      <c r="Q61">
        <v>1000</v>
      </c>
      <c r="X61">
        <v>1E-4</v>
      </c>
      <c r="Y61">
        <v>194655.19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1E-4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ROW(Source!A230)</f>
        <v>230</v>
      </c>
      <c r="B62">
        <v>1474098002</v>
      </c>
      <c r="C62">
        <v>1472035916</v>
      </c>
      <c r="D62">
        <v>1441836250</v>
      </c>
      <c r="E62">
        <v>1</v>
      </c>
      <c r="F62">
        <v>1</v>
      </c>
      <c r="G62">
        <v>15514512</v>
      </c>
      <c r="H62">
        <v>3</v>
      </c>
      <c r="I62" t="s">
        <v>606</v>
      </c>
      <c r="J62" t="s">
        <v>607</v>
      </c>
      <c r="K62" t="s">
        <v>608</v>
      </c>
      <c r="L62">
        <v>1327</v>
      </c>
      <c r="N62">
        <v>1005</v>
      </c>
      <c r="O62" t="s">
        <v>609</v>
      </c>
      <c r="P62" t="s">
        <v>609</v>
      </c>
      <c r="Q62">
        <v>1</v>
      </c>
      <c r="X62">
        <v>1.1000000000000001</v>
      </c>
      <c r="Y62">
        <v>149.25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1.1000000000000001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ROW(Source!A230)</f>
        <v>230</v>
      </c>
      <c r="B63">
        <v>1474098003</v>
      </c>
      <c r="C63">
        <v>1472035916</v>
      </c>
      <c r="D63">
        <v>1441834635</v>
      </c>
      <c r="E63">
        <v>1</v>
      </c>
      <c r="F63">
        <v>1</v>
      </c>
      <c r="G63">
        <v>15514512</v>
      </c>
      <c r="H63">
        <v>3</v>
      </c>
      <c r="I63" t="s">
        <v>610</v>
      </c>
      <c r="J63" t="s">
        <v>611</v>
      </c>
      <c r="K63" t="s">
        <v>612</v>
      </c>
      <c r="L63">
        <v>1339</v>
      </c>
      <c r="N63">
        <v>1007</v>
      </c>
      <c r="O63" t="s">
        <v>581</v>
      </c>
      <c r="P63" t="s">
        <v>581</v>
      </c>
      <c r="Q63">
        <v>1</v>
      </c>
      <c r="X63">
        <v>0.5</v>
      </c>
      <c r="Y63">
        <v>103.4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0.5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ROW(Source!A230)</f>
        <v>230</v>
      </c>
      <c r="B64">
        <v>1474098004</v>
      </c>
      <c r="C64">
        <v>1472035916</v>
      </c>
      <c r="D64">
        <v>1441834627</v>
      </c>
      <c r="E64">
        <v>1</v>
      </c>
      <c r="F64">
        <v>1</v>
      </c>
      <c r="G64">
        <v>15514512</v>
      </c>
      <c r="H64">
        <v>3</v>
      </c>
      <c r="I64" t="s">
        <v>613</v>
      </c>
      <c r="J64" t="s">
        <v>614</v>
      </c>
      <c r="K64" t="s">
        <v>615</v>
      </c>
      <c r="L64">
        <v>1339</v>
      </c>
      <c r="N64">
        <v>1007</v>
      </c>
      <c r="O64" t="s">
        <v>581</v>
      </c>
      <c r="P64" t="s">
        <v>581</v>
      </c>
      <c r="Q64">
        <v>1</v>
      </c>
      <c r="X64">
        <v>0.3</v>
      </c>
      <c r="Y64">
        <v>875.46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0.3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ROW(Source!A230)</f>
        <v>230</v>
      </c>
      <c r="B65">
        <v>1474098005</v>
      </c>
      <c r="C65">
        <v>1472035916</v>
      </c>
      <c r="D65">
        <v>1441834671</v>
      </c>
      <c r="E65">
        <v>1</v>
      </c>
      <c r="F65">
        <v>1</v>
      </c>
      <c r="G65">
        <v>15514512</v>
      </c>
      <c r="H65">
        <v>3</v>
      </c>
      <c r="I65" t="s">
        <v>616</v>
      </c>
      <c r="J65" t="s">
        <v>617</v>
      </c>
      <c r="K65" t="s">
        <v>618</v>
      </c>
      <c r="L65">
        <v>1348</v>
      </c>
      <c r="N65">
        <v>1009</v>
      </c>
      <c r="O65" t="s">
        <v>571</v>
      </c>
      <c r="P65" t="s">
        <v>571</v>
      </c>
      <c r="Q65">
        <v>1000</v>
      </c>
      <c r="X65">
        <v>1E-4</v>
      </c>
      <c r="Y65">
        <v>184462.17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1E-4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ROW(Source!A230)</f>
        <v>230</v>
      </c>
      <c r="B66">
        <v>1474098006</v>
      </c>
      <c r="C66">
        <v>1472035916</v>
      </c>
      <c r="D66">
        <v>1441834634</v>
      </c>
      <c r="E66">
        <v>1</v>
      </c>
      <c r="F66">
        <v>1</v>
      </c>
      <c r="G66">
        <v>15514512</v>
      </c>
      <c r="H66">
        <v>3</v>
      </c>
      <c r="I66" t="s">
        <v>619</v>
      </c>
      <c r="J66" t="s">
        <v>620</v>
      </c>
      <c r="K66" t="s">
        <v>621</v>
      </c>
      <c r="L66">
        <v>1348</v>
      </c>
      <c r="N66">
        <v>1009</v>
      </c>
      <c r="O66" t="s">
        <v>571</v>
      </c>
      <c r="P66" t="s">
        <v>571</v>
      </c>
      <c r="Q66">
        <v>1000</v>
      </c>
      <c r="X66">
        <v>2.9999999999999997E-4</v>
      </c>
      <c r="Y66">
        <v>88053.759999999995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2.9999999999999997E-4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ROW(Source!A230)</f>
        <v>230</v>
      </c>
      <c r="B67">
        <v>1474098007</v>
      </c>
      <c r="C67">
        <v>1472035916</v>
      </c>
      <c r="D67">
        <v>1441834836</v>
      </c>
      <c r="E67">
        <v>1</v>
      </c>
      <c r="F67">
        <v>1</v>
      </c>
      <c r="G67">
        <v>15514512</v>
      </c>
      <c r="H67">
        <v>3</v>
      </c>
      <c r="I67" t="s">
        <v>622</v>
      </c>
      <c r="J67" t="s">
        <v>623</v>
      </c>
      <c r="K67" t="s">
        <v>624</v>
      </c>
      <c r="L67">
        <v>1348</v>
      </c>
      <c r="N67">
        <v>1009</v>
      </c>
      <c r="O67" t="s">
        <v>571</v>
      </c>
      <c r="P67" t="s">
        <v>571</v>
      </c>
      <c r="Q67">
        <v>1000</v>
      </c>
      <c r="X67">
        <v>6.3000000000000003E-4</v>
      </c>
      <c r="Y67">
        <v>93194.67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6.3000000000000003E-4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ROW(Source!A230)</f>
        <v>230</v>
      </c>
      <c r="B68">
        <v>1474098008</v>
      </c>
      <c r="C68">
        <v>1472035916</v>
      </c>
      <c r="D68">
        <v>1441822273</v>
      </c>
      <c r="E68">
        <v>15514512</v>
      </c>
      <c r="F68">
        <v>1</v>
      </c>
      <c r="G68">
        <v>15514512</v>
      </c>
      <c r="H68">
        <v>3</v>
      </c>
      <c r="I68" t="s">
        <v>625</v>
      </c>
      <c r="J68" t="s">
        <v>3</v>
      </c>
      <c r="K68" t="s">
        <v>626</v>
      </c>
      <c r="L68">
        <v>1348</v>
      </c>
      <c r="N68">
        <v>1009</v>
      </c>
      <c r="O68" t="s">
        <v>571</v>
      </c>
      <c r="P68" t="s">
        <v>571</v>
      </c>
      <c r="Q68">
        <v>1000</v>
      </c>
      <c r="X68">
        <v>6.9999999999999994E-5</v>
      </c>
      <c r="Y68">
        <v>94640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6.9999999999999994E-5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ROW(Source!A231)</f>
        <v>231</v>
      </c>
      <c r="B69">
        <v>1474098009</v>
      </c>
      <c r="C69">
        <v>1472035947</v>
      </c>
      <c r="D69">
        <v>1441819193</v>
      </c>
      <c r="E69">
        <v>15514512</v>
      </c>
      <c r="F69">
        <v>1</v>
      </c>
      <c r="G69">
        <v>15514512</v>
      </c>
      <c r="H69">
        <v>1</v>
      </c>
      <c r="I69" t="s">
        <v>538</v>
      </c>
      <c r="J69" t="s">
        <v>3</v>
      </c>
      <c r="K69" t="s">
        <v>539</v>
      </c>
      <c r="L69">
        <v>1191</v>
      </c>
      <c r="N69">
        <v>1013</v>
      </c>
      <c r="O69" t="s">
        <v>540</v>
      </c>
      <c r="P69" t="s">
        <v>540</v>
      </c>
      <c r="Q69">
        <v>1</v>
      </c>
      <c r="X69">
        <v>1.1000000000000001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56</v>
      </c>
      <c r="AG69">
        <v>2.2000000000000002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ROW(Source!A231)</f>
        <v>231</v>
      </c>
      <c r="B70">
        <v>1474098010</v>
      </c>
      <c r="C70">
        <v>1472035947</v>
      </c>
      <c r="D70">
        <v>1441836235</v>
      </c>
      <c r="E70">
        <v>1</v>
      </c>
      <c r="F70">
        <v>1</v>
      </c>
      <c r="G70">
        <v>15514512</v>
      </c>
      <c r="H70">
        <v>3</v>
      </c>
      <c r="I70" t="s">
        <v>556</v>
      </c>
      <c r="J70" t="s">
        <v>557</v>
      </c>
      <c r="K70" t="s">
        <v>558</v>
      </c>
      <c r="L70">
        <v>1346</v>
      </c>
      <c r="N70">
        <v>1009</v>
      </c>
      <c r="O70" t="s">
        <v>550</v>
      </c>
      <c r="P70" t="s">
        <v>550</v>
      </c>
      <c r="Q70">
        <v>1</v>
      </c>
      <c r="X70">
        <v>1.1999999999999999E-3</v>
      </c>
      <c r="Y70">
        <v>31.49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56</v>
      </c>
      <c r="AG70">
        <v>2.3999999999999998E-3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ROW(Source!A232)</f>
        <v>232</v>
      </c>
      <c r="B71">
        <v>1474098011</v>
      </c>
      <c r="C71">
        <v>1472035952</v>
      </c>
      <c r="D71">
        <v>1441819193</v>
      </c>
      <c r="E71">
        <v>15514512</v>
      </c>
      <c r="F71">
        <v>1</v>
      </c>
      <c r="G71">
        <v>15514512</v>
      </c>
      <c r="H71">
        <v>1</v>
      </c>
      <c r="I71" t="s">
        <v>538</v>
      </c>
      <c r="J71" t="s">
        <v>3</v>
      </c>
      <c r="K71" t="s">
        <v>539</v>
      </c>
      <c r="L71">
        <v>1191</v>
      </c>
      <c r="N71">
        <v>1013</v>
      </c>
      <c r="O71" t="s">
        <v>540</v>
      </c>
      <c r="P71" t="s">
        <v>540</v>
      </c>
      <c r="Q71">
        <v>1</v>
      </c>
      <c r="X71">
        <v>2.38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56</v>
      </c>
      <c r="AG71">
        <v>4.76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ROW(Source!A232)</f>
        <v>232</v>
      </c>
      <c r="B72">
        <v>1474098012</v>
      </c>
      <c r="C72">
        <v>1472035952</v>
      </c>
      <c r="D72">
        <v>1441836235</v>
      </c>
      <c r="E72">
        <v>1</v>
      </c>
      <c r="F72">
        <v>1</v>
      </c>
      <c r="G72">
        <v>15514512</v>
      </c>
      <c r="H72">
        <v>3</v>
      </c>
      <c r="I72" t="s">
        <v>556</v>
      </c>
      <c r="J72" t="s">
        <v>557</v>
      </c>
      <c r="K72" t="s">
        <v>558</v>
      </c>
      <c r="L72">
        <v>1346</v>
      </c>
      <c r="N72">
        <v>1009</v>
      </c>
      <c r="O72" t="s">
        <v>550</v>
      </c>
      <c r="P72" t="s">
        <v>550</v>
      </c>
      <c r="Q72">
        <v>1</v>
      </c>
      <c r="X72">
        <v>1E-3</v>
      </c>
      <c r="Y72">
        <v>31.49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56</v>
      </c>
      <c r="AG72">
        <v>2E-3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ROW(Source!A233)</f>
        <v>233</v>
      </c>
      <c r="B73">
        <v>1474098013</v>
      </c>
      <c r="C73">
        <v>1472035957</v>
      </c>
      <c r="D73">
        <v>1441819193</v>
      </c>
      <c r="E73">
        <v>15514512</v>
      </c>
      <c r="F73">
        <v>1</v>
      </c>
      <c r="G73">
        <v>15514512</v>
      </c>
      <c r="H73">
        <v>1</v>
      </c>
      <c r="I73" t="s">
        <v>538</v>
      </c>
      <c r="J73" t="s">
        <v>3</v>
      </c>
      <c r="K73" t="s">
        <v>539</v>
      </c>
      <c r="L73">
        <v>1191</v>
      </c>
      <c r="N73">
        <v>1013</v>
      </c>
      <c r="O73" t="s">
        <v>540</v>
      </c>
      <c r="P73" t="s">
        <v>540</v>
      </c>
      <c r="Q73">
        <v>1</v>
      </c>
      <c r="X73">
        <v>5.5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5.5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ROW(Source!A233)</f>
        <v>233</v>
      </c>
      <c r="B74">
        <v>1474098014</v>
      </c>
      <c r="C74">
        <v>1472035957</v>
      </c>
      <c r="D74">
        <v>1441836235</v>
      </c>
      <c r="E74">
        <v>1</v>
      </c>
      <c r="F74">
        <v>1</v>
      </c>
      <c r="G74">
        <v>15514512</v>
      </c>
      <c r="H74">
        <v>3</v>
      </c>
      <c r="I74" t="s">
        <v>556</v>
      </c>
      <c r="J74" t="s">
        <v>557</v>
      </c>
      <c r="K74" t="s">
        <v>558</v>
      </c>
      <c r="L74">
        <v>1346</v>
      </c>
      <c r="N74">
        <v>1009</v>
      </c>
      <c r="O74" t="s">
        <v>550</v>
      </c>
      <c r="P74" t="s">
        <v>550</v>
      </c>
      <c r="Q74">
        <v>1</v>
      </c>
      <c r="X74">
        <v>0.02</v>
      </c>
      <c r="Y74">
        <v>31.49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0.02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ROW(Source!A233)</f>
        <v>233</v>
      </c>
      <c r="B75">
        <v>1474098015</v>
      </c>
      <c r="C75">
        <v>1472035957</v>
      </c>
      <c r="D75">
        <v>1441821379</v>
      </c>
      <c r="E75">
        <v>15514512</v>
      </c>
      <c r="F75">
        <v>1</v>
      </c>
      <c r="G75">
        <v>15514512</v>
      </c>
      <c r="H75">
        <v>3</v>
      </c>
      <c r="I75" t="s">
        <v>627</v>
      </c>
      <c r="J75" t="s">
        <v>3</v>
      </c>
      <c r="K75" t="s">
        <v>628</v>
      </c>
      <c r="L75">
        <v>1346</v>
      </c>
      <c r="N75">
        <v>1009</v>
      </c>
      <c r="O75" t="s">
        <v>550</v>
      </c>
      <c r="P75" t="s">
        <v>550</v>
      </c>
      <c r="Q75">
        <v>1</v>
      </c>
      <c r="X75">
        <v>2.4E-2</v>
      </c>
      <c r="Y75">
        <v>89.933959999999999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2.4E-2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ROW(Source!A234)</f>
        <v>234</v>
      </c>
      <c r="B76">
        <v>1474098016</v>
      </c>
      <c r="C76">
        <v>1472035964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538</v>
      </c>
      <c r="J76" t="s">
        <v>3</v>
      </c>
      <c r="K76" t="s">
        <v>539</v>
      </c>
      <c r="L76">
        <v>1191</v>
      </c>
      <c r="N76">
        <v>1013</v>
      </c>
      <c r="O76" t="s">
        <v>540</v>
      </c>
      <c r="P76" t="s">
        <v>540</v>
      </c>
      <c r="Q76">
        <v>1</v>
      </c>
      <c r="X76">
        <v>12.5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3</v>
      </c>
      <c r="AG76">
        <v>12.5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ROW(Source!A234)</f>
        <v>234</v>
      </c>
      <c r="B77">
        <v>1474098017</v>
      </c>
      <c r="C77">
        <v>1472035964</v>
      </c>
      <c r="D77">
        <v>1441835475</v>
      </c>
      <c r="E77">
        <v>1</v>
      </c>
      <c r="F77">
        <v>1</v>
      </c>
      <c r="G77">
        <v>15514512</v>
      </c>
      <c r="H77">
        <v>3</v>
      </c>
      <c r="I77" t="s">
        <v>600</v>
      </c>
      <c r="J77" t="s">
        <v>601</v>
      </c>
      <c r="K77" t="s">
        <v>602</v>
      </c>
      <c r="L77">
        <v>1348</v>
      </c>
      <c r="N77">
        <v>1009</v>
      </c>
      <c r="O77" t="s">
        <v>571</v>
      </c>
      <c r="P77" t="s">
        <v>571</v>
      </c>
      <c r="Q77">
        <v>1000</v>
      </c>
      <c r="X77">
        <v>1E-4</v>
      </c>
      <c r="Y77">
        <v>155908.07999999999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1E-4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ROW(Source!A234)</f>
        <v>234</v>
      </c>
      <c r="B78">
        <v>1474098018</v>
      </c>
      <c r="C78">
        <v>1472035964</v>
      </c>
      <c r="D78">
        <v>1441836393</v>
      </c>
      <c r="E78">
        <v>1</v>
      </c>
      <c r="F78">
        <v>1</v>
      </c>
      <c r="G78">
        <v>15514512</v>
      </c>
      <c r="H78">
        <v>3</v>
      </c>
      <c r="I78" t="s">
        <v>597</v>
      </c>
      <c r="J78" t="s">
        <v>598</v>
      </c>
      <c r="K78" t="s">
        <v>599</v>
      </c>
      <c r="L78">
        <v>1296</v>
      </c>
      <c r="N78">
        <v>1002</v>
      </c>
      <c r="O78" t="s">
        <v>547</v>
      </c>
      <c r="P78" t="s">
        <v>547</v>
      </c>
      <c r="Q78">
        <v>1</v>
      </c>
      <c r="X78">
        <v>2.9999999999999997E-4</v>
      </c>
      <c r="Y78">
        <v>4241.6400000000003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2.9999999999999997E-4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ROW(Source!A234)</f>
        <v>234</v>
      </c>
      <c r="B79">
        <v>1474098019</v>
      </c>
      <c r="C79">
        <v>1472035964</v>
      </c>
      <c r="D79">
        <v>1441836514</v>
      </c>
      <c r="E79">
        <v>1</v>
      </c>
      <c r="F79">
        <v>1</v>
      </c>
      <c r="G79">
        <v>15514512</v>
      </c>
      <c r="H79">
        <v>3</v>
      </c>
      <c r="I79" t="s">
        <v>578</v>
      </c>
      <c r="J79" t="s">
        <v>579</v>
      </c>
      <c r="K79" t="s">
        <v>580</v>
      </c>
      <c r="L79">
        <v>1339</v>
      </c>
      <c r="N79">
        <v>1007</v>
      </c>
      <c r="O79" t="s">
        <v>581</v>
      </c>
      <c r="P79" t="s">
        <v>581</v>
      </c>
      <c r="Q79">
        <v>1</v>
      </c>
      <c r="X79">
        <v>2.9999999999999997E-4</v>
      </c>
      <c r="Y79">
        <v>54.81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2.9999999999999997E-4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ROW(Source!A234)</f>
        <v>234</v>
      </c>
      <c r="B80">
        <v>1474098020</v>
      </c>
      <c r="C80">
        <v>1472035964</v>
      </c>
      <c r="D80">
        <v>1441838531</v>
      </c>
      <c r="E80">
        <v>1</v>
      </c>
      <c r="F80">
        <v>1</v>
      </c>
      <c r="G80">
        <v>15514512</v>
      </c>
      <c r="H80">
        <v>3</v>
      </c>
      <c r="I80" t="s">
        <v>629</v>
      </c>
      <c r="J80" t="s">
        <v>630</v>
      </c>
      <c r="K80" t="s">
        <v>631</v>
      </c>
      <c r="L80">
        <v>1348</v>
      </c>
      <c r="N80">
        <v>1009</v>
      </c>
      <c r="O80" t="s">
        <v>571</v>
      </c>
      <c r="P80" t="s">
        <v>571</v>
      </c>
      <c r="Q80">
        <v>1000</v>
      </c>
      <c r="X80">
        <v>2.0000000000000001E-4</v>
      </c>
      <c r="Y80">
        <v>370783.55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2.0000000000000001E-4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ROW(Source!A234)</f>
        <v>234</v>
      </c>
      <c r="B81">
        <v>1474098021</v>
      </c>
      <c r="C81">
        <v>1472035964</v>
      </c>
      <c r="D81">
        <v>1441834671</v>
      </c>
      <c r="E81">
        <v>1</v>
      </c>
      <c r="F81">
        <v>1</v>
      </c>
      <c r="G81">
        <v>15514512</v>
      </c>
      <c r="H81">
        <v>3</v>
      </c>
      <c r="I81" t="s">
        <v>616</v>
      </c>
      <c r="J81" t="s">
        <v>617</v>
      </c>
      <c r="K81" t="s">
        <v>618</v>
      </c>
      <c r="L81">
        <v>1348</v>
      </c>
      <c r="N81">
        <v>1009</v>
      </c>
      <c r="O81" t="s">
        <v>571</v>
      </c>
      <c r="P81" t="s">
        <v>571</v>
      </c>
      <c r="Q81">
        <v>1000</v>
      </c>
      <c r="X81">
        <v>2.9999999999999997E-4</v>
      </c>
      <c r="Y81">
        <v>184462.17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2.9999999999999997E-4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ROW(Source!A235)</f>
        <v>235</v>
      </c>
      <c r="B82">
        <v>1474098022</v>
      </c>
      <c r="C82">
        <v>1472035983</v>
      </c>
      <c r="D82">
        <v>1441819193</v>
      </c>
      <c r="E82">
        <v>15514512</v>
      </c>
      <c r="F82">
        <v>1</v>
      </c>
      <c r="G82">
        <v>15514512</v>
      </c>
      <c r="H82">
        <v>1</v>
      </c>
      <c r="I82" t="s">
        <v>538</v>
      </c>
      <c r="J82" t="s">
        <v>3</v>
      </c>
      <c r="K82" t="s">
        <v>539</v>
      </c>
      <c r="L82">
        <v>1191</v>
      </c>
      <c r="N82">
        <v>1013</v>
      </c>
      <c r="O82" t="s">
        <v>540</v>
      </c>
      <c r="P82" t="s">
        <v>540</v>
      </c>
      <c r="Q82">
        <v>1</v>
      </c>
      <c r="X82">
        <v>3.01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56</v>
      </c>
      <c r="AG82">
        <v>6.02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ROW(Source!A235)</f>
        <v>235</v>
      </c>
      <c r="B83">
        <v>1474098023</v>
      </c>
      <c r="C83">
        <v>1472035983</v>
      </c>
      <c r="D83">
        <v>1441834124</v>
      </c>
      <c r="E83">
        <v>1</v>
      </c>
      <c r="F83">
        <v>1</v>
      </c>
      <c r="G83">
        <v>15514512</v>
      </c>
      <c r="H83">
        <v>2</v>
      </c>
      <c r="I83" t="s">
        <v>632</v>
      </c>
      <c r="J83" t="s">
        <v>633</v>
      </c>
      <c r="K83" t="s">
        <v>634</v>
      </c>
      <c r="L83">
        <v>1368</v>
      </c>
      <c r="N83">
        <v>1011</v>
      </c>
      <c r="O83" t="s">
        <v>305</v>
      </c>
      <c r="P83" t="s">
        <v>305</v>
      </c>
      <c r="Q83">
        <v>1</v>
      </c>
      <c r="X83">
        <v>0.55400000000000005</v>
      </c>
      <c r="Y83">
        <v>0</v>
      </c>
      <c r="Z83">
        <v>18.41</v>
      </c>
      <c r="AA83">
        <v>0.27</v>
      </c>
      <c r="AB83">
        <v>0</v>
      </c>
      <c r="AC83">
        <v>0</v>
      </c>
      <c r="AD83">
        <v>1</v>
      </c>
      <c r="AE83">
        <v>0</v>
      </c>
      <c r="AF83" t="s">
        <v>56</v>
      </c>
      <c r="AG83">
        <v>1.1080000000000001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ROW(Source!A235)</f>
        <v>235</v>
      </c>
      <c r="B84">
        <v>1474098024</v>
      </c>
      <c r="C84">
        <v>1472035983</v>
      </c>
      <c r="D84">
        <v>1441836235</v>
      </c>
      <c r="E84">
        <v>1</v>
      </c>
      <c r="F84">
        <v>1</v>
      </c>
      <c r="G84">
        <v>15514512</v>
      </c>
      <c r="H84">
        <v>3</v>
      </c>
      <c r="I84" t="s">
        <v>556</v>
      </c>
      <c r="J84" t="s">
        <v>557</v>
      </c>
      <c r="K84" t="s">
        <v>558</v>
      </c>
      <c r="L84">
        <v>1346</v>
      </c>
      <c r="N84">
        <v>1009</v>
      </c>
      <c r="O84" t="s">
        <v>550</v>
      </c>
      <c r="P84" t="s">
        <v>550</v>
      </c>
      <c r="Q84">
        <v>1</v>
      </c>
      <c r="X84">
        <v>0.09</v>
      </c>
      <c r="Y84">
        <v>31.49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56</v>
      </c>
      <c r="AG84">
        <v>0.18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ROW(Source!A271)</f>
        <v>271</v>
      </c>
      <c r="B85">
        <v>1474098025</v>
      </c>
      <c r="C85">
        <v>1472035990</v>
      </c>
      <c r="D85">
        <v>1441819193</v>
      </c>
      <c r="E85">
        <v>15514512</v>
      </c>
      <c r="F85">
        <v>1</v>
      </c>
      <c r="G85">
        <v>15514512</v>
      </c>
      <c r="H85">
        <v>1</v>
      </c>
      <c r="I85" t="s">
        <v>538</v>
      </c>
      <c r="J85" t="s">
        <v>3</v>
      </c>
      <c r="K85" t="s">
        <v>539</v>
      </c>
      <c r="L85">
        <v>1191</v>
      </c>
      <c r="N85">
        <v>1013</v>
      </c>
      <c r="O85" t="s">
        <v>540</v>
      </c>
      <c r="P85" t="s">
        <v>540</v>
      </c>
      <c r="Q85">
        <v>1</v>
      </c>
      <c r="X85">
        <v>1.86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1</v>
      </c>
      <c r="AF85" t="s">
        <v>192</v>
      </c>
      <c r="AG85">
        <v>5.58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ROW(Source!A271)</f>
        <v>271</v>
      </c>
      <c r="B86">
        <v>1474098026</v>
      </c>
      <c r="C86">
        <v>1472035990</v>
      </c>
      <c r="D86">
        <v>1441834146</v>
      </c>
      <c r="E86">
        <v>1</v>
      </c>
      <c r="F86">
        <v>1</v>
      </c>
      <c r="G86">
        <v>15514512</v>
      </c>
      <c r="H86">
        <v>2</v>
      </c>
      <c r="I86" t="s">
        <v>635</v>
      </c>
      <c r="J86" t="s">
        <v>636</v>
      </c>
      <c r="K86" t="s">
        <v>637</v>
      </c>
      <c r="L86">
        <v>1368</v>
      </c>
      <c r="N86">
        <v>1011</v>
      </c>
      <c r="O86" t="s">
        <v>305</v>
      </c>
      <c r="P86" t="s">
        <v>305</v>
      </c>
      <c r="Q86">
        <v>1</v>
      </c>
      <c r="X86">
        <v>0.17</v>
      </c>
      <c r="Y86">
        <v>0</v>
      </c>
      <c r="Z86">
        <v>20.55</v>
      </c>
      <c r="AA86">
        <v>0.31</v>
      </c>
      <c r="AB86">
        <v>0</v>
      </c>
      <c r="AC86">
        <v>0</v>
      </c>
      <c r="AD86">
        <v>1</v>
      </c>
      <c r="AE86">
        <v>0</v>
      </c>
      <c r="AF86" t="s">
        <v>192</v>
      </c>
      <c r="AG86">
        <v>0.51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ROW(Source!A271)</f>
        <v>271</v>
      </c>
      <c r="B87">
        <v>1474098027</v>
      </c>
      <c r="C87">
        <v>1472035990</v>
      </c>
      <c r="D87">
        <v>1441836235</v>
      </c>
      <c r="E87">
        <v>1</v>
      </c>
      <c r="F87">
        <v>1</v>
      </c>
      <c r="G87">
        <v>15514512</v>
      </c>
      <c r="H87">
        <v>3</v>
      </c>
      <c r="I87" t="s">
        <v>556</v>
      </c>
      <c r="J87" t="s">
        <v>557</v>
      </c>
      <c r="K87" t="s">
        <v>558</v>
      </c>
      <c r="L87">
        <v>1346</v>
      </c>
      <c r="N87">
        <v>1009</v>
      </c>
      <c r="O87" t="s">
        <v>550</v>
      </c>
      <c r="P87" t="s">
        <v>550</v>
      </c>
      <c r="Q87">
        <v>1</v>
      </c>
      <c r="X87">
        <v>0.03</v>
      </c>
      <c r="Y87">
        <v>31.49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192</v>
      </c>
      <c r="AG87">
        <v>0.09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ROW(Source!A272)</f>
        <v>272</v>
      </c>
      <c r="B88">
        <v>1474098028</v>
      </c>
      <c r="C88">
        <v>1472036000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538</v>
      </c>
      <c r="J88" t="s">
        <v>3</v>
      </c>
      <c r="K88" t="s">
        <v>539</v>
      </c>
      <c r="L88">
        <v>1191</v>
      </c>
      <c r="N88">
        <v>1013</v>
      </c>
      <c r="O88" t="s">
        <v>540</v>
      </c>
      <c r="P88" t="s">
        <v>540</v>
      </c>
      <c r="Q88">
        <v>1</v>
      </c>
      <c r="X88">
        <v>2.48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3</v>
      </c>
      <c r="AG88">
        <v>2.48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ROW(Source!A272)</f>
        <v>272</v>
      </c>
      <c r="B89">
        <v>1474098029</v>
      </c>
      <c r="C89">
        <v>1472036000</v>
      </c>
      <c r="D89">
        <v>1441834146</v>
      </c>
      <c r="E89">
        <v>1</v>
      </c>
      <c r="F89">
        <v>1</v>
      </c>
      <c r="G89">
        <v>15514512</v>
      </c>
      <c r="H89">
        <v>2</v>
      </c>
      <c r="I89" t="s">
        <v>635</v>
      </c>
      <c r="J89" t="s">
        <v>636</v>
      </c>
      <c r="K89" t="s">
        <v>637</v>
      </c>
      <c r="L89">
        <v>1368</v>
      </c>
      <c r="N89">
        <v>1011</v>
      </c>
      <c r="O89" t="s">
        <v>305</v>
      </c>
      <c r="P89" t="s">
        <v>305</v>
      </c>
      <c r="Q89">
        <v>1</v>
      </c>
      <c r="X89">
        <v>0.17</v>
      </c>
      <c r="Y89">
        <v>0</v>
      </c>
      <c r="Z89">
        <v>20.55</v>
      </c>
      <c r="AA89">
        <v>0.31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0.17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ROW(Source!A272)</f>
        <v>272</v>
      </c>
      <c r="B90">
        <v>1474098030</v>
      </c>
      <c r="C90">
        <v>1472036000</v>
      </c>
      <c r="D90">
        <v>1441836235</v>
      </c>
      <c r="E90">
        <v>1</v>
      </c>
      <c r="F90">
        <v>1</v>
      </c>
      <c r="G90">
        <v>15514512</v>
      </c>
      <c r="H90">
        <v>3</v>
      </c>
      <c r="I90" t="s">
        <v>556</v>
      </c>
      <c r="J90" t="s">
        <v>557</v>
      </c>
      <c r="K90" t="s">
        <v>558</v>
      </c>
      <c r="L90">
        <v>1346</v>
      </c>
      <c r="N90">
        <v>1009</v>
      </c>
      <c r="O90" t="s">
        <v>550</v>
      </c>
      <c r="P90" t="s">
        <v>550</v>
      </c>
      <c r="Q90">
        <v>1</v>
      </c>
      <c r="X90">
        <v>0.03</v>
      </c>
      <c r="Y90">
        <v>31.49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0.03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ROW(Source!A273)</f>
        <v>273</v>
      </c>
      <c r="B91">
        <v>1474098031</v>
      </c>
      <c r="C91">
        <v>1472036010</v>
      </c>
      <c r="D91">
        <v>1441819193</v>
      </c>
      <c r="E91">
        <v>15514512</v>
      </c>
      <c r="F91">
        <v>1</v>
      </c>
      <c r="G91">
        <v>15514512</v>
      </c>
      <c r="H91">
        <v>1</v>
      </c>
      <c r="I91" t="s">
        <v>538</v>
      </c>
      <c r="J91" t="s">
        <v>3</v>
      </c>
      <c r="K91" t="s">
        <v>539</v>
      </c>
      <c r="L91">
        <v>1191</v>
      </c>
      <c r="N91">
        <v>1013</v>
      </c>
      <c r="O91" t="s">
        <v>540</v>
      </c>
      <c r="P91" t="s">
        <v>540</v>
      </c>
      <c r="Q91">
        <v>1</v>
      </c>
      <c r="X91">
        <v>0.78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192</v>
      </c>
      <c r="AG91">
        <v>2.34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ROW(Source!A273)</f>
        <v>273</v>
      </c>
      <c r="B92">
        <v>1474098032</v>
      </c>
      <c r="C92">
        <v>1472036010</v>
      </c>
      <c r="D92">
        <v>1441836235</v>
      </c>
      <c r="E92">
        <v>1</v>
      </c>
      <c r="F92">
        <v>1</v>
      </c>
      <c r="G92">
        <v>15514512</v>
      </c>
      <c r="H92">
        <v>3</v>
      </c>
      <c r="I92" t="s">
        <v>556</v>
      </c>
      <c r="J92" t="s">
        <v>557</v>
      </c>
      <c r="K92" t="s">
        <v>558</v>
      </c>
      <c r="L92">
        <v>1346</v>
      </c>
      <c r="N92">
        <v>1009</v>
      </c>
      <c r="O92" t="s">
        <v>550</v>
      </c>
      <c r="P92" t="s">
        <v>550</v>
      </c>
      <c r="Q92">
        <v>1</v>
      </c>
      <c r="X92">
        <v>0.01</v>
      </c>
      <c r="Y92">
        <v>31.49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192</v>
      </c>
      <c r="AG92">
        <v>0.03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ROW(Source!A274)</f>
        <v>274</v>
      </c>
      <c r="B93">
        <v>1474098033</v>
      </c>
      <c r="C93">
        <v>1472036017</v>
      </c>
      <c r="D93">
        <v>1441819193</v>
      </c>
      <c r="E93">
        <v>15514512</v>
      </c>
      <c r="F93">
        <v>1</v>
      </c>
      <c r="G93">
        <v>15514512</v>
      </c>
      <c r="H93">
        <v>1</v>
      </c>
      <c r="I93" t="s">
        <v>538</v>
      </c>
      <c r="J93" t="s">
        <v>3</v>
      </c>
      <c r="K93" t="s">
        <v>539</v>
      </c>
      <c r="L93">
        <v>1191</v>
      </c>
      <c r="N93">
        <v>1013</v>
      </c>
      <c r="O93" t="s">
        <v>540</v>
      </c>
      <c r="P93" t="s">
        <v>540</v>
      </c>
      <c r="Q93">
        <v>1</v>
      </c>
      <c r="X93">
        <v>1.42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3</v>
      </c>
      <c r="AG93">
        <v>1.42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ROW(Source!A274)</f>
        <v>274</v>
      </c>
      <c r="B94">
        <v>1474098034</v>
      </c>
      <c r="C94">
        <v>1472036017</v>
      </c>
      <c r="D94">
        <v>1441833954</v>
      </c>
      <c r="E94">
        <v>1</v>
      </c>
      <c r="F94">
        <v>1</v>
      </c>
      <c r="G94">
        <v>15514512</v>
      </c>
      <c r="H94">
        <v>2</v>
      </c>
      <c r="I94" t="s">
        <v>638</v>
      </c>
      <c r="J94" t="s">
        <v>639</v>
      </c>
      <c r="K94" t="s">
        <v>640</v>
      </c>
      <c r="L94">
        <v>1368</v>
      </c>
      <c r="N94">
        <v>1011</v>
      </c>
      <c r="O94" t="s">
        <v>305</v>
      </c>
      <c r="P94" t="s">
        <v>305</v>
      </c>
      <c r="Q94">
        <v>1</v>
      </c>
      <c r="X94">
        <v>0.03</v>
      </c>
      <c r="Y94">
        <v>0</v>
      </c>
      <c r="Z94">
        <v>59.51</v>
      </c>
      <c r="AA94">
        <v>0.82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0.03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ROW(Source!A274)</f>
        <v>274</v>
      </c>
      <c r="B95">
        <v>1474098035</v>
      </c>
      <c r="C95">
        <v>1472036017</v>
      </c>
      <c r="D95">
        <v>1441836235</v>
      </c>
      <c r="E95">
        <v>1</v>
      </c>
      <c r="F95">
        <v>1</v>
      </c>
      <c r="G95">
        <v>15514512</v>
      </c>
      <c r="H95">
        <v>3</v>
      </c>
      <c r="I95" t="s">
        <v>556</v>
      </c>
      <c r="J95" t="s">
        <v>557</v>
      </c>
      <c r="K95" t="s">
        <v>558</v>
      </c>
      <c r="L95">
        <v>1346</v>
      </c>
      <c r="N95">
        <v>1009</v>
      </c>
      <c r="O95" t="s">
        <v>550</v>
      </c>
      <c r="P95" t="s">
        <v>550</v>
      </c>
      <c r="Q95">
        <v>1</v>
      </c>
      <c r="X95">
        <v>0.01</v>
      </c>
      <c r="Y95">
        <v>31.49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0.01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ROW(Source!A274)</f>
        <v>274</v>
      </c>
      <c r="B96">
        <v>1474098036</v>
      </c>
      <c r="C96">
        <v>1472036017</v>
      </c>
      <c r="D96">
        <v>1441836393</v>
      </c>
      <c r="E96">
        <v>1</v>
      </c>
      <c r="F96">
        <v>1</v>
      </c>
      <c r="G96">
        <v>15514512</v>
      </c>
      <c r="H96">
        <v>3</v>
      </c>
      <c r="I96" t="s">
        <v>597</v>
      </c>
      <c r="J96" t="s">
        <v>598</v>
      </c>
      <c r="K96" t="s">
        <v>599</v>
      </c>
      <c r="L96">
        <v>1296</v>
      </c>
      <c r="N96">
        <v>1002</v>
      </c>
      <c r="O96" t="s">
        <v>547</v>
      </c>
      <c r="P96" t="s">
        <v>547</v>
      </c>
      <c r="Q96">
        <v>1</v>
      </c>
      <c r="X96">
        <v>1E-4</v>
      </c>
      <c r="Y96">
        <v>4241.6400000000003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1E-4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ROW(Source!A344)</f>
        <v>344</v>
      </c>
      <c r="B97">
        <v>1474098037</v>
      </c>
      <c r="C97">
        <v>1472036030</v>
      </c>
      <c r="D97">
        <v>1441819193</v>
      </c>
      <c r="E97">
        <v>15514512</v>
      </c>
      <c r="F97">
        <v>1</v>
      </c>
      <c r="G97">
        <v>15514512</v>
      </c>
      <c r="H97">
        <v>1</v>
      </c>
      <c r="I97" t="s">
        <v>538</v>
      </c>
      <c r="J97" t="s">
        <v>3</v>
      </c>
      <c r="K97" t="s">
        <v>539</v>
      </c>
      <c r="L97">
        <v>1191</v>
      </c>
      <c r="N97">
        <v>1013</v>
      </c>
      <c r="O97" t="s">
        <v>540</v>
      </c>
      <c r="P97" t="s">
        <v>540</v>
      </c>
      <c r="Q97">
        <v>1</v>
      </c>
      <c r="X97">
        <v>24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3</v>
      </c>
      <c r="AG97">
        <v>24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ROW(Source!A344)</f>
        <v>344</v>
      </c>
      <c r="B98">
        <v>1474098039</v>
      </c>
      <c r="C98">
        <v>1472036030</v>
      </c>
      <c r="D98">
        <v>1441836237</v>
      </c>
      <c r="E98">
        <v>1</v>
      </c>
      <c r="F98">
        <v>1</v>
      </c>
      <c r="G98">
        <v>15514512</v>
      </c>
      <c r="H98">
        <v>3</v>
      </c>
      <c r="I98" t="s">
        <v>641</v>
      </c>
      <c r="J98" t="s">
        <v>642</v>
      </c>
      <c r="K98" t="s">
        <v>643</v>
      </c>
      <c r="L98">
        <v>1346</v>
      </c>
      <c r="N98">
        <v>1009</v>
      </c>
      <c r="O98" t="s">
        <v>550</v>
      </c>
      <c r="P98" t="s">
        <v>550</v>
      </c>
      <c r="Q98">
        <v>1</v>
      </c>
      <c r="X98">
        <v>0.48</v>
      </c>
      <c r="Y98">
        <v>375.16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0.48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ROW(Source!A344)</f>
        <v>344</v>
      </c>
      <c r="B99">
        <v>1474098040</v>
      </c>
      <c r="C99">
        <v>1472036030</v>
      </c>
      <c r="D99">
        <v>1441836235</v>
      </c>
      <c r="E99">
        <v>1</v>
      </c>
      <c r="F99">
        <v>1</v>
      </c>
      <c r="G99">
        <v>15514512</v>
      </c>
      <c r="H99">
        <v>3</v>
      </c>
      <c r="I99" t="s">
        <v>556</v>
      </c>
      <c r="J99" t="s">
        <v>557</v>
      </c>
      <c r="K99" t="s">
        <v>558</v>
      </c>
      <c r="L99">
        <v>1346</v>
      </c>
      <c r="N99">
        <v>1009</v>
      </c>
      <c r="O99" t="s">
        <v>550</v>
      </c>
      <c r="P99" t="s">
        <v>550</v>
      </c>
      <c r="Q99">
        <v>1</v>
      </c>
      <c r="X99">
        <v>0.14000000000000001</v>
      </c>
      <c r="Y99">
        <v>31.49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0.14000000000000001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ROW(Source!A344)</f>
        <v>344</v>
      </c>
      <c r="B100">
        <v>1474098038</v>
      </c>
      <c r="C100">
        <v>1472036030</v>
      </c>
      <c r="D100">
        <v>1441822228</v>
      </c>
      <c r="E100">
        <v>15514512</v>
      </c>
      <c r="F100">
        <v>1</v>
      </c>
      <c r="G100">
        <v>15514512</v>
      </c>
      <c r="H100">
        <v>3</v>
      </c>
      <c r="I100" t="s">
        <v>644</v>
      </c>
      <c r="J100" t="s">
        <v>3</v>
      </c>
      <c r="K100" t="s">
        <v>645</v>
      </c>
      <c r="L100">
        <v>1346</v>
      </c>
      <c r="N100">
        <v>1009</v>
      </c>
      <c r="O100" t="s">
        <v>550</v>
      </c>
      <c r="P100" t="s">
        <v>550</v>
      </c>
      <c r="Q100">
        <v>1</v>
      </c>
      <c r="X100">
        <v>0.14000000000000001</v>
      </c>
      <c r="Y100">
        <v>73.951729999999998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0.14000000000000001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ROW(Source!A344)</f>
        <v>344</v>
      </c>
      <c r="B101">
        <v>1474098041</v>
      </c>
      <c r="C101">
        <v>1472036030</v>
      </c>
      <c r="D101">
        <v>1441834920</v>
      </c>
      <c r="E101">
        <v>1</v>
      </c>
      <c r="F101">
        <v>1</v>
      </c>
      <c r="G101">
        <v>15514512</v>
      </c>
      <c r="H101">
        <v>3</v>
      </c>
      <c r="I101" t="s">
        <v>646</v>
      </c>
      <c r="J101" t="s">
        <v>647</v>
      </c>
      <c r="K101" t="s">
        <v>648</v>
      </c>
      <c r="L101">
        <v>1346</v>
      </c>
      <c r="N101">
        <v>1009</v>
      </c>
      <c r="O101" t="s">
        <v>550</v>
      </c>
      <c r="P101" t="s">
        <v>550</v>
      </c>
      <c r="Q101">
        <v>1</v>
      </c>
      <c r="X101">
        <v>0.1</v>
      </c>
      <c r="Y101">
        <v>106.87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0.1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ROW(Source!A345)</f>
        <v>345</v>
      </c>
      <c r="B102">
        <v>1474098042</v>
      </c>
      <c r="C102">
        <v>1472036046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538</v>
      </c>
      <c r="J102" t="s">
        <v>3</v>
      </c>
      <c r="K102" t="s">
        <v>539</v>
      </c>
      <c r="L102">
        <v>1191</v>
      </c>
      <c r="N102">
        <v>1013</v>
      </c>
      <c r="O102" t="s">
        <v>540</v>
      </c>
      <c r="P102" t="s">
        <v>540</v>
      </c>
      <c r="Q102">
        <v>1</v>
      </c>
      <c r="X102">
        <v>0.8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213</v>
      </c>
      <c r="AG102">
        <v>12.8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ROW(Source!A345)</f>
        <v>345</v>
      </c>
      <c r="B103">
        <v>1474098043</v>
      </c>
      <c r="C103">
        <v>1472036046</v>
      </c>
      <c r="D103">
        <v>1441822228</v>
      </c>
      <c r="E103">
        <v>15514512</v>
      </c>
      <c r="F103">
        <v>1</v>
      </c>
      <c r="G103">
        <v>15514512</v>
      </c>
      <c r="H103">
        <v>3</v>
      </c>
      <c r="I103" t="s">
        <v>644</v>
      </c>
      <c r="J103" t="s">
        <v>3</v>
      </c>
      <c r="K103" t="s">
        <v>645</v>
      </c>
      <c r="L103">
        <v>1346</v>
      </c>
      <c r="N103">
        <v>1009</v>
      </c>
      <c r="O103" t="s">
        <v>550</v>
      </c>
      <c r="P103" t="s">
        <v>550</v>
      </c>
      <c r="Q103">
        <v>1</v>
      </c>
      <c r="X103">
        <v>0.01</v>
      </c>
      <c r="Y103">
        <v>73.951729999999998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213</v>
      </c>
      <c r="AG103">
        <v>0.16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ROW(Source!A346)</f>
        <v>346</v>
      </c>
      <c r="B104">
        <v>1474098044</v>
      </c>
      <c r="C104">
        <v>1472036053</v>
      </c>
      <c r="D104">
        <v>1441819193</v>
      </c>
      <c r="E104">
        <v>15514512</v>
      </c>
      <c r="F104">
        <v>1</v>
      </c>
      <c r="G104">
        <v>15514512</v>
      </c>
      <c r="H104">
        <v>1</v>
      </c>
      <c r="I104" t="s">
        <v>538</v>
      </c>
      <c r="J104" t="s">
        <v>3</v>
      </c>
      <c r="K104" t="s">
        <v>539</v>
      </c>
      <c r="L104">
        <v>1191</v>
      </c>
      <c r="N104">
        <v>1013</v>
      </c>
      <c r="O104" t="s">
        <v>540</v>
      </c>
      <c r="P104" t="s">
        <v>540</v>
      </c>
      <c r="Q104">
        <v>1</v>
      </c>
      <c r="X104">
        <v>15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1</v>
      </c>
      <c r="AF104" t="s">
        <v>3</v>
      </c>
      <c r="AG104">
        <v>15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ROW(Source!A346)</f>
        <v>346</v>
      </c>
      <c r="B105">
        <v>1474098046</v>
      </c>
      <c r="C105">
        <v>1472036053</v>
      </c>
      <c r="D105">
        <v>1441836237</v>
      </c>
      <c r="E105">
        <v>1</v>
      </c>
      <c r="F105">
        <v>1</v>
      </c>
      <c r="G105">
        <v>15514512</v>
      </c>
      <c r="H105">
        <v>3</v>
      </c>
      <c r="I105" t="s">
        <v>641</v>
      </c>
      <c r="J105" t="s">
        <v>642</v>
      </c>
      <c r="K105" t="s">
        <v>643</v>
      </c>
      <c r="L105">
        <v>1346</v>
      </c>
      <c r="N105">
        <v>1009</v>
      </c>
      <c r="O105" t="s">
        <v>550</v>
      </c>
      <c r="P105" t="s">
        <v>550</v>
      </c>
      <c r="Q105">
        <v>1</v>
      </c>
      <c r="X105">
        <v>0.3</v>
      </c>
      <c r="Y105">
        <v>375.16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0.3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ROW(Source!A346)</f>
        <v>346</v>
      </c>
      <c r="B106">
        <v>1474098047</v>
      </c>
      <c r="C106">
        <v>1472036053</v>
      </c>
      <c r="D106">
        <v>1441836235</v>
      </c>
      <c r="E106">
        <v>1</v>
      </c>
      <c r="F106">
        <v>1</v>
      </c>
      <c r="G106">
        <v>15514512</v>
      </c>
      <c r="H106">
        <v>3</v>
      </c>
      <c r="I106" t="s">
        <v>556</v>
      </c>
      <c r="J106" t="s">
        <v>557</v>
      </c>
      <c r="K106" t="s">
        <v>558</v>
      </c>
      <c r="L106">
        <v>1346</v>
      </c>
      <c r="N106">
        <v>1009</v>
      </c>
      <c r="O106" t="s">
        <v>550</v>
      </c>
      <c r="P106" t="s">
        <v>550</v>
      </c>
      <c r="Q106">
        <v>1</v>
      </c>
      <c r="X106">
        <v>0.09</v>
      </c>
      <c r="Y106">
        <v>31.49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0.09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ROW(Source!A346)</f>
        <v>346</v>
      </c>
      <c r="B107">
        <v>1474098045</v>
      </c>
      <c r="C107">
        <v>1472036053</v>
      </c>
      <c r="D107">
        <v>1441822228</v>
      </c>
      <c r="E107">
        <v>15514512</v>
      </c>
      <c r="F107">
        <v>1</v>
      </c>
      <c r="G107">
        <v>15514512</v>
      </c>
      <c r="H107">
        <v>3</v>
      </c>
      <c r="I107" t="s">
        <v>644</v>
      </c>
      <c r="J107" t="s">
        <v>3</v>
      </c>
      <c r="K107" t="s">
        <v>645</v>
      </c>
      <c r="L107">
        <v>1346</v>
      </c>
      <c r="N107">
        <v>1009</v>
      </c>
      <c r="O107" t="s">
        <v>550</v>
      </c>
      <c r="P107" t="s">
        <v>550</v>
      </c>
      <c r="Q107">
        <v>1</v>
      </c>
      <c r="X107">
        <v>0.09</v>
      </c>
      <c r="Y107">
        <v>73.951729999999998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0.09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ROW(Source!A346)</f>
        <v>346</v>
      </c>
      <c r="B108">
        <v>1474098048</v>
      </c>
      <c r="C108">
        <v>1472036053</v>
      </c>
      <c r="D108">
        <v>1441834920</v>
      </c>
      <c r="E108">
        <v>1</v>
      </c>
      <c r="F108">
        <v>1</v>
      </c>
      <c r="G108">
        <v>15514512</v>
      </c>
      <c r="H108">
        <v>3</v>
      </c>
      <c r="I108" t="s">
        <v>646</v>
      </c>
      <c r="J108" t="s">
        <v>647</v>
      </c>
      <c r="K108" t="s">
        <v>648</v>
      </c>
      <c r="L108">
        <v>1346</v>
      </c>
      <c r="N108">
        <v>1009</v>
      </c>
      <c r="O108" t="s">
        <v>550</v>
      </c>
      <c r="P108" t="s">
        <v>550</v>
      </c>
      <c r="Q108">
        <v>1</v>
      </c>
      <c r="X108">
        <v>0.06</v>
      </c>
      <c r="Y108">
        <v>106.87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0.06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ROW(Source!A347)</f>
        <v>347</v>
      </c>
      <c r="B109">
        <v>1474098049</v>
      </c>
      <c r="C109">
        <v>1472036069</v>
      </c>
      <c r="D109">
        <v>1441819193</v>
      </c>
      <c r="E109">
        <v>15514512</v>
      </c>
      <c r="F109">
        <v>1</v>
      </c>
      <c r="G109">
        <v>15514512</v>
      </c>
      <c r="H109">
        <v>1</v>
      </c>
      <c r="I109" t="s">
        <v>538</v>
      </c>
      <c r="J109" t="s">
        <v>3</v>
      </c>
      <c r="K109" t="s">
        <v>539</v>
      </c>
      <c r="L109">
        <v>1191</v>
      </c>
      <c r="N109">
        <v>1013</v>
      </c>
      <c r="O109" t="s">
        <v>540</v>
      </c>
      <c r="P109" t="s">
        <v>540</v>
      </c>
      <c r="Q109">
        <v>1</v>
      </c>
      <c r="X109">
        <v>0.5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1</v>
      </c>
      <c r="AF109" t="s">
        <v>213</v>
      </c>
      <c r="AG109">
        <v>8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ROW(Source!A347)</f>
        <v>347</v>
      </c>
      <c r="B110">
        <v>1474098050</v>
      </c>
      <c r="C110">
        <v>1472036069</v>
      </c>
      <c r="D110">
        <v>1441822228</v>
      </c>
      <c r="E110">
        <v>15514512</v>
      </c>
      <c r="F110">
        <v>1</v>
      </c>
      <c r="G110">
        <v>15514512</v>
      </c>
      <c r="H110">
        <v>3</v>
      </c>
      <c r="I110" t="s">
        <v>644</v>
      </c>
      <c r="J110" t="s">
        <v>3</v>
      </c>
      <c r="K110" t="s">
        <v>645</v>
      </c>
      <c r="L110">
        <v>1346</v>
      </c>
      <c r="N110">
        <v>1009</v>
      </c>
      <c r="O110" t="s">
        <v>550</v>
      </c>
      <c r="P110" t="s">
        <v>550</v>
      </c>
      <c r="Q110">
        <v>1</v>
      </c>
      <c r="X110">
        <v>0.01</v>
      </c>
      <c r="Y110">
        <v>73.951729999999998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213</v>
      </c>
      <c r="AG110">
        <v>0.16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ROW(Source!A348)</f>
        <v>348</v>
      </c>
      <c r="B111">
        <v>1474098051</v>
      </c>
      <c r="C111">
        <v>1472036076</v>
      </c>
      <c r="D111">
        <v>1441819193</v>
      </c>
      <c r="E111">
        <v>15514512</v>
      </c>
      <c r="F111">
        <v>1</v>
      </c>
      <c r="G111">
        <v>15514512</v>
      </c>
      <c r="H111">
        <v>1</v>
      </c>
      <c r="I111" t="s">
        <v>538</v>
      </c>
      <c r="J111" t="s">
        <v>3</v>
      </c>
      <c r="K111" t="s">
        <v>539</v>
      </c>
      <c r="L111">
        <v>1191</v>
      </c>
      <c r="N111">
        <v>1013</v>
      </c>
      <c r="O111" t="s">
        <v>540</v>
      </c>
      <c r="P111" t="s">
        <v>540</v>
      </c>
      <c r="Q111">
        <v>1</v>
      </c>
      <c r="X111">
        <v>0.4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1</v>
      </c>
      <c r="AF111" t="s">
        <v>3</v>
      </c>
      <c r="AG111">
        <v>0.4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ROW(Source!A348)</f>
        <v>348</v>
      </c>
      <c r="B112">
        <v>1474098052</v>
      </c>
      <c r="C112">
        <v>1472036076</v>
      </c>
      <c r="D112">
        <v>1441836235</v>
      </c>
      <c r="E112">
        <v>1</v>
      </c>
      <c r="F112">
        <v>1</v>
      </c>
      <c r="G112">
        <v>15514512</v>
      </c>
      <c r="H112">
        <v>3</v>
      </c>
      <c r="I112" t="s">
        <v>556</v>
      </c>
      <c r="J112" t="s">
        <v>557</v>
      </c>
      <c r="K112" t="s">
        <v>558</v>
      </c>
      <c r="L112">
        <v>1346</v>
      </c>
      <c r="N112">
        <v>1009</v>
      </c>
      <c r="O112" t="s">
        <v>550</v>
      </c>
      <c r="P112" t="s">
        <v>550</v>
      </c>
      <c r="Q112">
        <v>1</v>
      </c>
      <c r="X112">
        <v>0.2</v>
      </c>
      <c r="Y112">
        <v>31.49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0.2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ROW(Source!A349)</f>
        <v>349</v>
      </c>
      <c r="B113">
        <v>1474098053</v>
      </c>
      <c r="C113">
        <v>1472036083</v>
      </c>
      <c r="D113">
        <v>1441819193</v>
      </c>
      <c r="E113">
        <v>15514512</v>
      </c>
      <c r="F113">
        <v>1</v>
      </c>
      <c r="G113">
        <v>15514512</v>
      </c>
      <c r="H113">
        <v>1</v>
      </c>
      <c r="I113" t="s">
        <v>538</v>
      </c>
      <c r="J113" t="s">
        <v>3</v>
      </c>
      <c r="K113" t="s">
        <v>539</v>
      </c>
      <c r="L113">
        <v>1191</v>
      </c>
      <c r="N113">
        <v>1013</v>
      </c>
      <c r="O113" t="s">
        <v>540</v>
      </c>
      <c r="P113" t="s">
        <v>540</v>
      </c>
      <c r="Q113">
        <v>1</v>
      </c>
      <c r="X113">
        <v>0.18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1</v>
      </c>
      <c r="AF113" t="s">
        <v>3</v>
      </c>
      <c r="AG113">
        <v>0.18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ROW(Source!A349)</f>
        <v>349</v>
      </c>
      <c r="B114">
        <v>1474098054</v>
      </c>
      <c r="C114">
        <v>1472036083</v>
      </c>
      <c r="D114">
        <v>1441836235</v>
      </c>
      <c r="E114">
        <v>1</v>
      </c>
      <c r="F114">
        <v>1</v>
      </c>
      <c r="G114">
        <v>15514512</v>
      </c>
      <c r="H114">
        <v>3</v>
      </c>
      <c r="I114" t="s">
        <v>556</v>
      </c>
      <c r="J114" t="s">
        <v>557</v>
      </c>
      <c r="K114" t="s">
        <v>558</v>
      </c>
      <c r="L114">
        <v>1346</v>
      </c>
      <c r="N114">
        <v>1009</v>
      </c>
      <c r="O114" t="s">
        <v>550</v>
      </c>
      <c r="P114" t="s">
        <v>550</v>
      </c>
      <c r="Q114">
        <v>1</v>
      </c>
      <c r="X114">
        <v>0.2</v>
      </c>
      <c r="Y114">
        <v>31.49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0.2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ROW(Source!A350)</f>
        <v>350</v>
      </c>
      <c r="B115">
        <v>1474098055</v>
      </c>
      <c r="C115">
        <v>1472036090</v>
      </c>
      <c r="D115">
        <v>1441819193</v>
      </c>
      <c r="E115">
        <v>15514512</v>
      </c>
      <c r="F115">
        <v>1</v>
      </c>
      <c r="G115">
        <v>15514512</v>
      </c>
      <c r="H115">
        <v>1</v>
      </c>
      <c r="I115" t="s">
        <v>538</v>
      </c>
      <c r="J115" t="s">
        <v>3</v>
      </c>
      <c r="K115" t="s">
        <v>539</v>
      </c>
      <c r="L115">
        <v>1191</v>
      </c>
      <c r="N115">
        <v>1013</v>
      </c>
      <c r="O115" t="s">
        <v>540</v>
      </c>
      <c r="P115" t="s">
        <v>540</v>
      </c>
      <c r="Q115">
        <v>1</v>
      </c>
      <c r="X115">
        <v>0.24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1</v>
      </c>
      <c r="AF115" t="s">
        <v>192</v>
      </c>
      <c r="AG115">
        <v>0.72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ROW(Source!A351)</f>
        <v>351</v>
      </c>
      <c r="B116">
        <v>1474098056</v>
      </c>
      <c r="C116">
        <v>1472036094</v>
      </c>
      <c r="D116">
        <v>1441819193</v>
      </c>
      <c r="E116">
        <v>15514512</v>
      </c>
      <c r="F116">
        <v>1</v>
      </c>
      <c r="G116">
        <v>15514512</v>
      </c>
      <c r="H116">
        <v>1</v>
      </c>
      <c r="I116" t="s">
        <v>538</v>
      </c>
      <c r="J116" t="s">
        <v>3</v>
      </c>
      <c r="K116" t="s">
        <v>539</v>
      </c>
      <c r="L116">
        <v>1191</v>
      </c>
      <c r="N116">
        <v>1013</v>
      </c>
      <c r="O116" t="s">
        <v>540</v>
      </c>
      <c r="P116" t="s">
        <v>540</v>
      </c>
      <c r="Q116">
        <v>1</v>
      </c>
      <c r="X116">
        <v>0.3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3</v>
      </c>
      <c r="AG116">
        <v>0.3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ROW(Source!A351)</f>
        <v>351</v>
      </c>
      <c r="B117">
        <v>1474098057</v>
      </c>
      <c r="C117">
        <v>1472036094</v>
      </c>
      <c r="D117">
        <v>1441836235</v>
      </c>
      <c r="E117">
        <v>1</v>
      </c>
      <c r="F117">
        <v>1</v>
      </c>
      <c r="G117">
        <v>15514512</v>
      </c>
      <c r="H117">
        <v>3</v>
      </c>
      <c r="I117" t="s">
        <v>556</v>
      </c>
      <c r="J117" t="s">
        <v>557</v>
      </c>
      <c r="K117" t="s">
        <v>558</v>
      </c>
      <c r="L117">
        <v>1346</v>
      </c>
      <c r="N117">
        <v>1009</v>
      </c>
      <c r="O117" t="s">
        <v>550</v>
      </c>
      <c r="P117" t="s">
        <v>550</v>
      </c>
      <c r="Q117">
        <v>1</v>
      </c>
      <c r="X117">
        <v>0.02</v>
      </c>
      <c r="Y117">
        <v>31.49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0.02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ROW(Source!A352)</f>
        <v>352</v>
      </c>
      <c r="B118">
        <v>1474098058</v>
      </c>
      <c r="C118">
        <v>1472036101</v>
      </c>
      <c r="D118">
        <v>1441819193</v>
      </c>
      <c r="E118">
        <v>15514512</v>
      </c>
      <c r="F118">
        <v>1</v>
      </c>
      <c r="G118">
        <v>15514512</v>
      </c>
      <c r="H118">
        <v>1</v>
      </c>
      <c r="I118" t="s">
        <v>538</v>
      </c>
      <c r="J118" t="s">
        <v>3</v>
      </c>
      <c r="K118" t="s">
        <v>539</v>
      </c>
      <c r="L118">
        <v>1191</v>
      </c>
      <c r="N118">
        <v>1013</v>
      </c>
      <c r="O118" t="s">
        <v>540</v>
      </c>
      <c r="P118" t="s">
        <v>540</v>
      </c>
      <c r="Q118">
        <v>1</v>
      </c>
      <c r="X118">
        <v>10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1</v>
      </c>
      <c r="AF118" t="s">
        <v>3</v>
      </c>
      <c r="AG118">
        <v>10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ROW(Source!A352)</f>
        <v>352</v>
      </c>
      <c r="B119">
        <v>1474098059</v>
      </c>
      <c r="C119">
        <v>1472036101</v>
      </c>
      <c r="D119">
        <v>1441836237</v>
      </c>
      <c r="E119">
        <v>1</v>
      </c>
      <c r="F119">
        <v>1</v>
      </c>
      <c r="G119">
        <v>15514512</v>
      </c>
      <c r="H119">
        <v>3</v>
      </c>
      <c r="I119" t="s">
        <v>641</v>
      </c>
      <c r="J119" t="s">
        <v>642</v>
      </c>
      <c r="K119" t="s">
        <v>643</v>
      </c>
      <c r="L119">
        <v>1346</v>
      </c>
      <c r="N119">
        <v>1009</v>
      </c>
      <c r="O119" t="s">
        <v>550</v>
      </c>
      <c r="P119" t="s">
        <v>550</v>
      </c>
      <c r="Q119">
        <v>1</v>
      </c>
      <c r="X119">
        <v>0.06</v>
      </c>
      <c r="Y119">
        <v>375.16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0.06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ROW(Source!A353)</f>
        <v>353</v>
      </c>
      <c r="B120">
        <v>1474098060</v>
      </c>
      <c r="C120">
        <v>1472036108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538</v>
      </c>
      <c r="J120" t="s">
        <v>3</v>
      </c>
      <c r="K120" t="s">
        <v>539</v>
      </c>
      <c r="L120">
        <v>1191</v>
      </c>
      <c r="N120">
        <v>1013</v>
      </c>
      <c r="O120" t="s">
        <v>540</v>
      </c>
      <c r="P120" t="s">
        <v>540</v>
      </c>
      <c r="Q120">
        <v>1</v>
      </c>
      <c r="X120">
        <v>0.33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3</v>
      </c>
      <c r="AG120">
        <v>0.33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ROW(Source!A389)</f>
        <v>389</v>
      </c>
      <c r="B121">
        <v>1474098061</v>
      </c>
      <c r="C121">
        <v>1472036112</v>
      </c>
      <c r="D121">
        <v>1441819193</v>
      </c>
      <c r="E121">
        <v>15514512</v>
      </c>
      <c r="F121">
        <v>1</v>
      </c>
      <c r="G121">
        <v>15514512</v>
      </c>
      <c r="H121">
        <v>1</v>
      </c>
      <c r="I121" t="s">
        <v>538</v>
      </c>
      <c r="J121" t="s">
        <v>3</v>
      </c>
      <c r="K121" t="s">
        <v>539</v>
      </c>
      <c r="L121">
        <v>1191</v>
      </c>
      <c r="N121">
        <v>1013</v>
      </c>
      <c r="O121" t="s">
        <v>540</v>
      </c>
      <c r="P121" t="s">
        <v>540</v>
      </c>
      <c r="Q121">
        <v>1</v>
      </c>
      <c r="X121">
        <v>10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1</v>
      </c>
      <c r="AF121" t="s">
        <v>3</v>
      </c>
      <c r="AG121">
        <v>10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ROW(Source!A389)</f>
        <v>389</v>
      </c>
      <c r="B122">
        <v>1474098062</v>
      </c>
      <c r="C122">
        <v>1472036112</v>
      </c>
      <c r="D122">
        <v>1441836237</v>
      </c>
      <c r="E122">
        <v>1</v>
      </c>
      <c r="F122">
        <v>1</v>
      </c>
      <c r="G122">
        <v>15514512</v>
      </c>
      <c r="H122">
        <v>3</v>
      </c>
      <c r="I122" t="s">
        <v>641</v>
      </c>
      <c r="J122" t="s">
        <v>642</v>
      </c>
      <c r="K122" t="s">
        <v>643</v>
      </c>
      <c r="L122">
        <v>1346</v>
      </c>
      <c r="N122">
        <v>1009</v>
      </c>
      <c r="O122" t="s">
        <v>550</v>
      </c>
      <c r="P122" t="s">
        <v>550</v>
      </c>
      <c r="Q122">
        <v>1</v>
      </c>
      <c r="X122">
        <v>0.06</v>
      </c>
      <c r="Y122">
        <v>375.16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0.06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ROW(Source!A390)</f>
        <v>390</v>
      </c>
      <c r="B123">
        <v>1474098063</v>
      </c>
      <c r="C123">
        <v>1472036119</v>
      </c>
      <c r="D123">
        <v>1441819193</v>
      </c>
      <c r="E123">
        <v>15514512</v>
      </c>
      <c r="F123">
        <v>1</v>
      </c>
      <c r="G123">
        <v>15514512</v>
      </c>
      <c r="H123">
        <v>1</v>
      </c>
      <c r="I123" t="s">
        <v>538</v>
      </c>
      <c r="J123" t="s">
        <v>3</v>
      </c>
      <c r="K123" t="s">
        <v>539</v>
      </c>
      <c r="L123">
        <v>1191</v>
      </c>
      <c r="N123">
        <v>1013</v>
      </c>
      <c r="O123" t="s">
        <v>540</v>
      </c>
      <c r="P123" t="s">
        <v>540</v>
      </c>
      <c r="Q123">
        <v>1</v>
      </c>
      <c r="X123">
        <v>0.33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1</v>
      </c>
      <c r="AF123" t="s">
        <v>3</v>
      </c>
      <c r="AG123">
        <v>0.33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ROW(Source!A391)</f>
        <v>391</v>
      </c>
      <c r="B124">
        <v>1474098064</v>
      </c>
      <c r="C124">
        <v>1472036123</v>
      </c>
      <c r="D124">
        <v>1441819193</v>
      </c>
      <c r="E124">
        <v>15514512</v>
      </c>
      <c r="F124">
        <v>1</v>
      </c>
      <c r="G124">
        <v>15514512</v>
      </c>
      <c r="H124">
        <v>1</v>
      </c>
      <c r="I124" t="s">
        <v>538</v>
      </c>
      <c r="J124" t="s">
        <v>3</v>
      </c>
      <c r="K124" t="s">
        <v>539</v>
      </c>
      <c r="L124">
        <v>1191</v>
      </c>
      <c r="N124">
        <v>1013</v>
      </c>
      <c r="O124" t="s">
        <v>540</v>
      </c>
      <c r="P124" t="s">
        <v>540</v>
      </c>
      <c r="Q124">
        <v>1</v>
      </c>
      <c r="X124">
        <v>0.82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1</v>
      </c>
      <c r="AF124" t="s">
        <v>56</v>
      </c>
      <c r="AG124">
        <v>1.64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ROW(Source!A392)</f>
        <v>392</v>
      </c>
      <c r="B125">
        <v>1474098065</v>
      </c>
      <c r="C125">
        <v>1472036127</v>
      </c>
      <c r="D125">
        <v>1441819193</v>
      </c>
      <c r="E125">
        <v>15514512</v>
      </c>
      <c r="F125">
        <v>1</v>
      </c>
      <c r="G125">
        <v>15514512</v>
      </c>
      <c r="H125">
        <v>1</v>
      </c>
      <c r="I125" t="s">
        <v>538</v>
      </c>
      <c r="J125" t="s">
        <v>3</v>
      </c>
      <c r="K125" t="s">
        <v>539</v>
      </c>
      <c r="L125">
        <v>1191</v>
      </c>
      <c r="N125">
        <v>1013</v>
      </c>
      <c r="O125" t="s">
        <v>540</v>
      </c>
      <c r="P125" t="s">
        <v>540</v>
      </c>
      <c r="Q125">
        <v>1</v>
      </c>
      <c r="X125">
        <v>0.92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1</v>
      </c>
      <c r="AF125" t="s">
        <v>56</v>
      </c>
      <c r="AG125">
        <v>1.84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ROW(Source!A392)</f>
        <v>392</v>
      </c>
      <c r="B126">
        <v>1474098066</v>
      </c>
      <c r="C126">
        <v>1472036127</v>
      </c>
      <c r="D126">
        <v>1441836187</v>
      </c>
      <c r="E126">
        <v>1</v>
      </c>
      <c r="F126">
        <v>1</v>
      </c>
      <c r="G126">
        <v>15514512</v>
      </c>
      <c r="H126">
        <v>3</v>
      </c>
      <c r="I126" t="s">
        <v>649</v>
      </c>
      <c r="J126" t="s">
        <v>650</v>
      </c>
      <c r="K126" t="s">
        <v>651</v>
      </c>
      <c r="L126">
        <v>1346</v>
      </c>
      <c r="N126">
        <v>1009</v>
      </c>
      <c r="O126" t="s">
        <v>550</v>
      </c>
      <c r="P126" t="s">
        <v>550</v>
      </c>
      <c r="Q126">
        <v>1</v>
      </c>
      <c r="X126">
        <v>1.6E-2</v>
      </c>
      <c r="Y126">
        <v>424.66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56</v>
      </c>
      <c r="AG126">
        <v>3.2000000000000001E-2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ROW(Source!A392)</f>
        <v>392</v>
      </c>
      <c r="B127">
        <v>1474098067</v>
      </c>
      <c r="C127">
        <v>1472036127</v>
      </c>
      <c r="D127">
        <v>1441836235</v>
      </c>
      <c r="E127">
        <v>1</v>
      </c>
      <c r="F127">
        <v>1</v>
      </c>
      <c r="G127">
        <v>15514512</v>
      </c>
      <c r="H127">
        <v>3</v>
      </c>
      <c r="I127" t="s">
        <v>556</v>
      </c>
      <c r="J127" t="s">
        <v>557</v>
      </c>
      <c r="K127" t="s">
        <v>558</v>
      </c>
      <c r="L127">
        <v>1346</v>
      </c>
      <c r="N127">
        <v>1009</v>
      </c>
      <c r="O127" t="s">
        <v>550</v>
      </c>
      <c r="P127" t="s">
        <v>550</v>
      </c>
      <c r="Q127">
        <v>1</v>
      </c>
      <c r="X127">
        <v>0.5</v>
      </c>
      <c r="Y127">
        <v>31.49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56</v>
      </c>
      <c r="AG127">
        <v>1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ROW(Source!A393)</f>
        <v>393</v>
      </c>
      <c r="B128">
        <v>1474098068</v>
      </c>
      <c r="C128">
        <v>1472036137</v>
      </c>
      <c r="D128">
        <v>1441819193</v>
      </c>
      <c r="E128">
        <v>15514512</v>
      </c>
      <c r="F128">
        <v>1</v>
      </c>
      <c r="G128">
        <v>15514512</v>
      </c>
      <c r="H128">
        <v>1</v>
      </c>
      <c r="I128" t="s">
        <v>538</v>
      </c>
      <c r="J128" t="s">
        <v>3</v>
      </c>
      <c r="K128" t="s">
        <v>539</v>
      </c>
      <c r="L128">
        <v>1191</v>
      </c>
      <c r="N128">
        <v>1013</v>
      </c>
      <c r="O128" t="s">
        <v>540</v>
      </c>
      <c r="P128" t="s">
        <v>540</v>
      </c>
      <c r="Q128">
        <v>1</v>
      </c>
      <c r="X128">
        <v>0.7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1</v>
      </c>
      <c r="AF128" t="s">
        <v>3</v>
      </c>
      <c r="AG128">
        <v>0.7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ROW(Source!A429)</f>
        <v>429</v>
      </c>
      <c r="B129">
        <v>1474098069</v>
      </c>
      <c r="C129">
        <v>1472036141</v>
      </c>
      <c r="D129">
        <v>1441819193</v>
      </c>
      <c r="E129">
        <v>15514512</v>
      </c>
      <c r="F129">
        <v>1</v>
      </c>
      <c r="G129">
        <v>15514512</v>
      </c>
      <c r="H129">
        <v>1</v>
      </c>
      <c r="I129" t="s">
        <v>538</v>
      </c>
      <c r="J129" t="s">
        <v>3</v>
      </c>
      <c r="K129" t="s">
        <v>539</v>
      </c>
      <c r="L129">
        <v>1191</v>
      </c>
      <c r="N129">
        <v>1013</v>
      </c>
      <c r="O129" t="s">
        <v>540</v>
      </c>
      <c r="P129" t="s">
        <v>540</v>
      </c>
      <c r="Q129">
        <v>1</v>
      </c>
      <c r="X129">
        <v>11.1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1</v>
      </c>
      <c r="AF129" t="s">
        <v>3</v>
      </c>
      <c r="AG129">
        <v>11.1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ROW(Source!A429)</f>
        <v>429</v>
      </c>
      <c r="B130">
        <v>1474098070</v>
      </c>
      <c r="C130">
        <v>1472036141</v>
      </c>
      <c r="D130">
        <v>1441836237</v>
      </c>
      <c r="E130">
        <v>1</v>
      </c>
      <c r="F130">
        <v>1</v>
      </c>
      <c r="G130">
        <v>15514512</v>
      </c>
      <c r="H130">
        <v>3</v>
      </c>
      <c r="I130" t="s">
        <v>641</v>
      </c>
      <c r="J130" t="s">
        <v>642</v>
      </c>
      <c r="K130" t="s">
        <v>643</v>
      </c>
      <c r="L130">
        <v>1346</v>
      </c>
      <c r="N130">
        <v>1009</v>
      </c>
      <c r="O130" t="s">
        <v>550</v>
      </c>
      <c r="P130" t="s">
        <v>550</v>
      </c>
      <c r="Q130">
        <v>1</v>
      </c>
      <c r="X130">
        <v>0.06</v>
      </c>
      <c r="Y130">
        <v>375.16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0.06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ROW(Source!A430)</f>
        <v>430</v>
      </c>
      <c r="B131">
        <v>1474098071</v>
      </c>
      <c r="C131">
        <v>1472036148</v>
      </c>
      <c r="D131">
        <v>1441819193</v>
      </c>
      <c r="E131">
        <v>15514512</v>
      </c>
      <c r="F131">
        <v>1</v>
      </c>
      <c r="G131">
        <v>15514512</v>
      </c>
      <c r="H131">
        <v>1</v>
      </c>
      <c r="I131" t="s">
        <v>538</v>
      </c>
      <c r="J131" t="s">
        <v>3</v>
      </c>
      <c r="K131" t="s">
        <v>539</v>
      </c>
      <c r="L131">
        <v>1191</v>
      </c>
      <c r="N131">
        <v>1013</v>
      </c>
      <c r="O131" t="s">
        <v>540</v>
      </c>
      <c r="P131" t="s">
        <v>540</v>
      </c>
      <c r="Q131">
        <v>1</v>
      </c>
      <c r="X131">
        <v>0.38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1</v>
      </c>
      <c r="AF131" t="s">
        <v>3</v>
      </c>
      <c r="AG131">
        <v>0.38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ROW(Source!A431)</f>
        <v>431</v>
      </c>
      <c r="B132">
        <v>1474098072</v>
      </c>
      <c r="C132">
        <v>1472036152</v>
      </c>
      <c r="D132">
        <v>1441819193</v>
      </c>
      <c r="E132">
        <v>15514512</v>
      </c>
      <c r="F132">
        <v>1</v>
      </c>
      <c r="G132">
        <v>15514512</v>
      </c>
      <c r="H132">
        <v>1</v>
      </c>
      <c r="I132" t="s">
        <v>538</v>
      </c>
      <c r="J132" t="s">
        <v>3</v>
      </c>
      <c r="K132" t="s">
        <v>539</v>
      </c>
      <c r="L132">
        <v>1191</v>
      </c>
      <c r="N132">
        <v>1013</v>
      </c>
      <c r="O132" t="s">
        <v>540</v>
      </c>
      <c r="P132" t="s">
        <v>540</v>
      </c>
      <c r="Q132">
        <v>1</v>
      </c>
      <c r="X132">
        <v>0.96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1</v>
      </c>
      <c r="AF132" t="s">
        <v>3</v>
      </c>
      <c r="AG132">
        <v>0.96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ROW(Source!A431)</f>
        <v>431</v>
      </c>
      <c r="B133">
        <v>1474098073</v>
      </c>
      <c r="C133">
        <v>1472036152</v>
      </c>
      <c r="D133">
        <v>1441836235</v>
      </c>
      <c r="E133">
        <v>1</v>
      </c>
      <c r="F133">
        <v>1</v>
      </c>
      <c r="G133">
        <v>15514512</v>
      </c>
      <c r="H133">
        <v>3</v>
      </c>
      <c r="I133" t="s">
        <v>556</v>
      </c>
      <c r="J133" t="s">
        <v>557</v>
      </c>
      <c r="K133" t="s">
        <v>558</v>
      </c>
      <c r="L133">
        <v>1346</v>
      </c>
      <c r="N133">
        <v>1009</v>
      </c>
      <c r="O133" t="s">
        <v>550</v>
      </c>
      <c r="P133" t="s">
        <v>550</v>
      </c>
      <c r="Q133">
        <v>1</v>
      </c>
      <c r="X133">
        <v>0.05</v>
      </c>
      <c r="Y133">
        <v>31.49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0.05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ROW(Source!A431)</f>
        <v>431</v>
      </c>
      <c r="B134">
        <v>1474098074</v>
      </c>
      <c r="C134">
        <v>1472036152</v>
      </c>
      <c r="D134">
        <v>1441834628</v>
      </c>
      <c r="E134">
        <v>1</v>
      </c>
      <c r="F134">
        <v>1</v>
      </c>
      <c r="G134">
        <v>15514512</v>
      </c>
      <c r="H134">
        <v>3</v>
      </c>
      <c r="I134" t="s">
        <v>644</v>
      </c>
      <c r="J134" t="s">
        <v>652</v>
      </c>
      <c r="K134" t="s">
        <v>645</v>
      </c>
      <c r="L134">
        <v>1348</v>
      </c>
      <c r="N134">
        <v>1009</v>
      </c>
      <c r="O134" t="s">
        <v>571</v>
      </c>
      <c r="P134" t="s">
        <v>571</v>
      </c>
      <c r="Q134">
        <v>1000</v>
      </c>
      <c r="X134">
        <v>3.0000000000000001E-5</v>
      </c>
      <c r="Y134">
        <v>73951.73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3.0000000000000001E-5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ROW(Source!A431)</f>
        <v>431</v>
      </c>
      <c r="B135">
        <v>1474098075</v>
      </c>
      <c r="C135">
        <v>1472036152</v>
      </c>
      <c r="D135">
        <v>1441834669</v>
      </c>
      <c r="E135">
        <v>1</v>
      </c>
      <c r="F135">
        <v>1</v>
      </c>
      <c r="G135">
        <v>15514512</v>
      </c>
      <c r="H135">
        <v>3</v>
      </c>
      <c r="I135" t="s">
        <v>653</v>
      </c>
      <c r="J135" t="s">
        <v>654</v>
      </c>
      <c r="K135" t="s">
        <v>655</v>
      </c>
      <c r="L135">
        <v>1346</v>
      </c>
      <c r="N135">
        <v>1009</v>
      </c>
      <c r="O135" t="s">
        <v>550</v>
      </c>
      <c r="P135" t="s">
        <v>550</v>
      </c>
      <c r="Q135">
        <v>1</v>
      </c>
      <c r="X135">
        <v>0.01</v>
      </c>
      <c r="Y135">
        <v>222.28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0.01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ROW(Source!A467)</f>
        <v>467</v>
      </c>
      <c r="B136">
        <v>1474098076</v>
      </c>
      <c r="C136">
        <v>1472036165</v>
      </c>
      <c r="D136">
        <v>1441819193</v>
      </c>
      <c r="E136">
        <v>15514512</v>
      </c>
      <c r="F136">
        <v>1</v>
      </c>
      <c r="G136">
        <v>15514512</v>
      </c>
      <c r="H136">
        <v>1</v>
      </c>
      <c r="I136" t="s">
        <v>538</v>
      </c>
      <c r="J136" t="s">
        <v>3</v>
      </c>
      <c r="K136" t="s">
        <v>539</v>
      </c>
      <c r="L136">
        <v>1191</v>
      </c>
      <c r="N136">
        <v>1013</v>
      </c>
      <c r="O136" t="s">
        <v>540</v>
      </c>
      <c r="P136" t="s">
        <v>540</v>
      </c>
      <c r="Q136">
        <v>1</v>
      </c>
      <c r="X136">
        <v>6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1</v>
      </c>
      <c r="AF136" t="s">
        <v>3</v>
      </c>
      <c r="AG136">
        <v>6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ROW(Source!A467)</f>
        <v>467</v>
      </c>
      <c r="B137">
        <v>1474098078</v>
      </c>
      <c r="C137">
        <v>1472036165</v>
      </c>
      <c r="D137">
        <v>1441836237</v>
      </c>
      <c r="E137">
        <v>1</v>
      </c>
      <c r="F137">
        <v>1</v>
      </c>
      <c r="G137">
        <v>15514512</v>
      </c>
      <c r="H137">
        <v>3</v>
      </c>
      <c r="I137" t="s">
        <v>641</v>
      </c>
      <c r="J137" t="s">
        <v>642</v>
      </c>
      <c r="K137" t="s">
        <v>643</v>
      </c>
      <c r="L137">
        <v>1346</v>
      </c>
      <c r="N137">
        <v>1009</v>
      </c>
      <c r="O137" t="s">
        <v>550</v>
      </c>
      <c r="P137" t="s">
        <v>550</v>
      </c>
      <c r="Q137">
        <v>1</v>
      </c>
      <c r="X137">
        <v>0.12</v>
      </c>
      <c r="Y137">
        <v>375.16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3</v>
      </c>
      <c r="AG137">
        <v>0.12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ROW(Source!A467)</f>
        <v>467</v>
      </c>
      <c r="B138">
        <v>1474098079</v>
      </c>
      <c r="C138">
        <v>1472036165</v>
      </c>
      <c r="D138">
        <v>1441836235</v>
      </c>
      <c r="E138">
        <v>1</v>
      </c>
      <c r="F138">
        <v>1</v>
      </c>
      <c r="G138">
        <v>15514512</v>
      </c>
      <c r="H138">
        <v>3</v>
      </c>
      <c r="I138" t="s">
        <v>556</v>
      </c>
      <c r="J138" t="s">
        <v>557</v>
      </c>
      <c r="K138" t="s">
        <v>558</v>
      </c>
      <c r="L138">
        <v>1346</v>
      </c>
      <c r="N138">
        <v>1009</v>
      </c>
      <c r="O138" t="s">
        <v>550</v>
      </c>
      <c r="P138" t="s">
        <v>550</v>
      </c>
      <c r="Q138">
        <v>1</v>
      </c>
      <c r="X138">
        <v>0.04</v>
      </c>
      <c r="Y138">
        <v>31.49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0.04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ROW(Source!A467)</f>
        <v>467</v>
      </c>
      <c r="B139">
        <v>1474098077</v>
      </c>
      <c r="C139">
        <v>1472036165</v>
      </c>
      <c r="D139">
        <v>1441822228</v>
      </c>
      <c r="E139">
        <v>15514512</v>
      </c>
      <c r="F139">
        <v>1</v>
      </c>
      <c r="G139">
        <v>15514512</v>
      </c>
      <c r="H139">
        <v>3</v>
      </c>
      <c r="I139" t="s">
        <v>644</v>
      </c>
      <c r="J139" t="s">
        <v>3</v>
      </c>
      <c r="K139" t="s">
        <v>645</v>
      </c>
      <c r="L139">
        <v>1346</v>
      </c>
      <c r="N139">
        <v>1009</v>
      </c>
      <c r="O139" t="s">
        <v>550</v>
      </c>
      <c r="P139" t="s">
        <v>550</v>
      </c>
      <c r="Q139">
        <v>1</v>
      </c>
      <c r="X139">
        <v>0.09</v>
      </c>
      <c r="Y139">
        <v>73.951729999999998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0.09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ROW(Source!A467)</f>
        <v>467</v>
      </c>
      <c r="B140">
        <v>1474098080</v>
      </c>
      <c r="C140">
        <v>1472036165</v>
      </c>
      <c r="D140">
        <v>1441834920</v>
      </c>
      <c r="E140">
        <v>1</v>
      </c>
      <c r="F140">
        <v>1</v>
      </c>
      <c r="G140">
        <v>15514512</v>
      </c>
      <c r="H140">
        <v>3</v>
      </c>
      <c r="I140" t="s">
        <v>646</v>
      </c>
      <c r="J140" t="s">
        <v>647</v>
      </c>
      <c r="K140" t="s">
        <v>648</v>
      </c>
      <c r="L140">
        <v>1346</v>
      </c>
      <c r="N140">
        <v>1009</v>
      </c>
      <c r="O140" t="s">
        <v>550</v>
      </c>
      <c r="P140" t="s">
        <v>550</v>
      </c>
      <c r="Q140">
        <v>1</v>
      </c>
      <c r="X140">
        <v>0.02</v>
      </c>
      <c r="Y140">
        <v>106.87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0.02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ROW(Source!A468)</f>
        <v>468</v>
      </c>
      <c r="B141">
        <v>1474098081</v>
      </c>
      <c r="C141">
        <v>1472036181</v>
      </c>
      <c r="D141">
        <v>1441819193</v>
      </c>
      <c r="E141">
        <v>15514512</v>
      </c>
      <c r="F141">
        <v>1</v>
      </c>
      <c r="G141">
        <v>15514512</v>
      </c>
      <c r="H141">
        <v>1</v>
      </c>
      <c r="I141" t="s">
        <v>538</v>
      </c>
      <c r="J141" t="s">
        <v>3</v>
      </c>
      <c r="K141" t="s">
        <v>539</v>
      </c>
      <c r="L141">
        <v>1191</v>
      </c>
      <c r="N141">
        <v>1013</v>
      </c>
      <c r="O141" t="s">
        <v>540</v>
      </c>
      <c r="P141" t="s">
        <v>540</v>
      </c>
      <c r="Q141">
        <v>1</v>
      </c>
      <c r="X141">
        <v>0.2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1</v>
      </c>
      <c r="AF141" t="s">
        <v>192</v>
      </c>
      <c r="AG141">
        <v>0.60000000000000009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ROW(Source!A468)</f>
        <v>468</v>
      </c>
      <c r="B142">
        <v>1474098083</v>
      </c>
      <c r="C142">
        <v>1472036181</v>
      </c>
      <c r="D142">
        <v>1441836235</v>
      </c>
      <c r="E142">
        <v>1</v>
      </c>
      <c r="F142">
        <v>1</v>
      </c>
      <c r="G142">
        <v>15514512</v>
      </c>
      <c r="H142">
        <v>3</v>
      </c>
      <c r="I142" t="s">
        <v>556</v>
      </c>
      <c r="J142" t="s">
        <v>557</v>
      </c>
      <c r="K142" t="s">
        <v>558</v>
      </c>
      <c r="L142">
        <v>1346</v>
      </c>
      <c r="N142">
        <v>1009</v>
      </c>
      <c r="O142" t="s">
        <v>550</v>
      </c>
      <c r="P142" t="s">
        <v>550</v>
      </c>
      <c r="Q142">
        <v>1</v>
      </c>
      <c r="X142">
        <v>0.01</v>
      </c>
      <c r="Y142">
        <v>31.49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192</v>
      </c>
      <c r="AG142">
        <v>0.03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ROW(Source!A468)</f>
        <v>468</v>
      </c>
      <c r="B143">
        <v>1474098082</v>
      </c>
      <c r="C143">
        <v>1472036181</v>
      </c>
      <c r="D143">
        <v>1441822228</v>
      </c>
      <c r="E143">
        <v>15514512</v>
      </c>
      <c r="F143">
        <v>1</v>
      </c>
      <c r="G143">
        <v>15514512</v>
      </c>
      <c r="H143">
        <v>3</v>
      </c>
      <c r="I143" t="s">
        <v>644</v>
      </c>
      <c r="J143" t="s">
        <v>3</v>
      </c>
      <c r="K143" t="s">
        <v>645</v>
      </c>
      <c r="L143">
        <v>1346</v>
      </c>
      <c r="N143">
        <v>1009</v>
      </c>
      <c r="O143" t="s">
        <v>550</v>
      </c>
      <c r="P143" t="s">
        <v>550</v>
      </c>
      <c r="Q143">
        <v>1</v>
      </c>
      <c r="X143">
        <v>0.01</v>
      </c>
      <c r="Y143">
        <v>73.951729999999998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192</v>
      </c>
      <c r="AG143">
        <v>0.03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ROW(Source!A469)</f>
        <v>469</v>
      </c>
      <c r="B144">
        <v>1474098084</v>
      </c>
      <c r="C144">
        <v>1472036191</v>
      </c>
      <c r="D144">
        <v>1441819193</v>
      </c>
      <c r="E144">
        <v>15514512</v>
      </c>
      <c r="F144">
        <v>1</v>
      </c>
      <c r="G144">
        <v>15514512</v>
      </c>
      <c r="H144">
        <v>1</v>
      </c>
      <c r="I144" t="s">
        <v>538</v>
      </c>
      <c r="J144" t="s">
        <v>3</v>
      </c>
      <c r="K144" t="s">
        <v>539</v>
      </c>
      <c r="L144">
        <v>1191</v>
      </c>
      <c r="N144">
        <v>1013</v>
      </c>
      <c r="O144" t="s">
        <v>540</v>
      </c>
      <c r="P144" t="s">
        <v>540</v>
      </c>
      <c r="Q144">
        <v>1</v>
      </c>
      <c r="X144">
        <v>1.2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1</v>
      </c>
      <c r="AF144" t="s">
        <v>3</v>
      </c>
      <c r="AG144">
        <v>1.2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ROW(Source!A469)</f>
        <v>469</v>
      </c>
      <c r="B145">
        <v>1474098085</v>
      </c>
      <c r="C145">
        <v>1472036191</v>
      </c>
      <c r="D145">
        <v>1441836235</v>
      </c>
      <c r="E145">
        <v>1</v>
      </c>
      <c r="F145">
        <v>1</v>
      </c>
      <c r="G145">
        <v>15514512</v>
      </c>
      <c r="H145">
        <v>3</v>
      </c>
      <c r="I145" t="s">
        <v>556</v>
      </c>
      <c r="J145" t="s">
        <v>557</v>
      </c>
      <c r="K145" t="s">
        <v>558</v>
      </c>
      <c r="L145">
        <v>1346</v>
      </c>
      <c r="N145">
        <v>1009</v>
      </c>
      <c r="O145" t="s">
        <v>550</v>
      </c>
      <c r="P145" t="s">
        <v>550</v>
      </c>
      <c r="Q145">
        <v>1</v>
      </c>
      <c r="X145">
        <v>0.01</v>
      </c>
      <c r="Y145">
        <v>31.49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0.01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ROW(Source!A469)</f>
        <v>469</v>
      </c>
      <c r="B146">
        <v>1474098086</v>
      </c>
      <c r="C146">
        <v>1472036191</v>
      </c>
      <c r="D146">
        <v>1441834628</v>
      </c>
      <c r="E146">
        <v>1</v>
      </c>
      <c r="F146">
        <v>1</v>
      </c>
      <c r="G146">
        <v>15514512</v>
      </c>
      <c r="H146">
        <v>3</v>
      </c>
      <c r="I146" t="s">
        <v>644</v>
      </c>
      <c r="J146" t="s">
        <v>652</v>
      </c>
      <c r="K146" t="s">
        <v>645</v>
      </c>
      <c r="L146">
        <v>1348</v>
      </c>
      <c r="N146">
        <v>1009</v>
      </c>
      <c r="O146" t="s">
        <v>571</v>
      </c>
      <c r="P146" t="s">
        <v>571</v>
      </c>
      <c r="Q146">
        <v>1000</v>
      </c>
      <c r="X146">
        <v>2.0000000000000002E-5</v>
      </c>
      <c r="Y146">
        <v>73951.73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2.0000000000000002E-5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ROW(Source!A470)</f>
        <v>470</v>
      </c>
      <c r="B147">
        <v>1474098087</v>
      </c>
      <c r="C147">
        <v>1472036201</v>
      </c>
      <c r="D147">
        <v>1441819193</v>
      </c>
      <c r="E147">
        <v>15514512</v>
      </c>
      <c r="F147">
        <v>1</v>
      </c>
      <c r="G147">
        <v>15514512</v>
      </c>
      <c r="H147">
        <v>1</v>
      </c>
      <c r="I147" t="s">
        <v>538</v>
      </c>
      <c r="J147" t="s">
        <v>3</v>
      </c>
      <c r="K147" t="s">
        <v>539</v>
      </c>
      <c r="L147">
        <v>1191</v>
      </c>
      <c r="N147">
        <v>1013</v>
      </c>
      <c r="O147" t="s">
        <v>540</v>
      </c>
      <c r="P147" t="s">
        <v>540</v>
      </c>
      <c r="Q147">
        <v>1</v>
      </c>
      <c r="X147">
        <v>0.04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1</v>
      </c>
      <c r="AF147" t="s">
        <v>192</v>
      </c>
      <c r="AG147">
        <v>0.12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ROW(Source!A470)</f>
        <v>470</v>
      </c>
      <c r="B148">
        <v>1474098088</v>
      </c>
      <c r="C148">
        <v>1472036201</v>
      </c>
      <c r="D148">
        <v>1441836235</v>
      </c>
      <c r="E148">
        <v>1</v>
      </c>
      <c r="F148">
        <v>1</v>
      </c>
      <c r="G148">
        <v>15514512</v>
      </c>
      <c r="H148">
        <v>3</v>
      </c>
      <c r="I148" t="s">
        <v>556</v>
      </c>
      <c r="J148" t="s">
        <v>557</v>
      </c>
      <c r="K148" t="s">
        <v>558</v>
      </c>
      <c r="L148">
        <v>1346</v>
      </c>
      <c r="N148">
        <v>1009</v>
      </c>
      <c r="O148" t="s">
        <v>550</v>
      </c>
      <c r="P148" t="s">
        <v>550</v>
      </c>
      <c r="Q148">
        <v>1</v>
      </c>
      <c r="X148">
        <v>2.0000000000000001E-4</v>
      </c>
      <c r="Y148">
        <v>31.49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192</v>
      </c>
      <c r="AG148">
        <v>6.0000000000000006E-4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ROW(Source!A471)</f>
        <v>471</v>
      </c>
      <c r="B149">
        <v>1474098089</v>
      </c>
      <c r="C149">
        <v>1472036208</v>
      </c>
      <c r="D149">
        <v>1441819193</v>
      </c>
      <c r="E149">
        <v>15514512</v>
      </c>
      <c r="F149">
        <v>1</v>
      </c>
      <c r="G149">
        <v>15514512</v>
      </c>
      <c r="H149">
        <v>1</v>
      </c>
      <c r="I149" t="s">
        <v>538</v>
      </c>
      <c r="J149" t="s">
        <v>3</v>
      </c>
      <c r="K149" t="s">
        <v>539</v>
      </c>
      <c r="L149">
        <v>1191</v>
      </c>
      <c r="N149">
        <v>1013</v>
      </c>
      <c r="O149" t="s">
        <v>540</v>
      </c>
      <c r="P149" t="s">
        <v>540</v>
      </c>
      <c r="Q149">
        <v>1</v>
      </c>
      <c r="X149">
        <v>1.2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1</v>
      </c>
      <c r="AF149" t="s">
        <v>3</v>
      </c>
      <c r="AG149">
        <v>1.2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ROW(Source!A471)</f>
        <v>471</v>
      </c>
      <c r="B150">
        <v>1474098091</v>
      </c>
      <c r="C150">
        <v>1472036208</v>
      </c>
      <c r="D150">
        <v>1441836235</v>
      </c>
      <c r="E150">
        <v>1</v>
      </c>
      <c r="F150">
        <v>1</v>
      </c>
      <c r="G150">
        <v>15514512</v>
      </c>
      <c r="H150">
        <v>3</v>
      </c>
      <c r="I150" t="s">
        <v>556</v>
      </c>
      <c r="J150" t="s">
        <v>557</v>
      </c>
      <c r="K150" t="s">
        <v>558</v>
      </c>
      <c r="L150">
        <v>1346</v>
      </c>
      <c r="N150">
        <v>1009</v>
      </c>
      <c r="O150" t="s">
        <v>550</v>
      </c>
      <c r="P150" t="s">
        <v>550</v>
      </c>
      <c r="Q150">
        <v>1</v>
      </c>
      <c r="X150">
        <v>0.01</v>
      </c>
      <c r="Y150">
        <v>31.49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0.01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ROW(Source!A471)</f>
        <v>471</v>
      </c>
      <c r="B151">
        <v>1474098090</v>
      </c>
      <c r="C151">
        <v>1472036208</v>
      </c>
      <c r="D151">
        <v>1441822228</v>
      </c>
      <c r="E151">
        <v>15514512</v>
      </c>
      <c r="F151">
        <v>1</v>
      </c>
      <c r="G151">
        <v>15514512</v>
      </c>
      <c r="H151">
        <v>3</v>
      </c>
      <c r="I151" t="s">
        <v>644</v>
      </c>
      <c r="J151" t="s">
        <v>3</v>
      </c>
      <c r="K151" t="s">
        <v>645</v>
      </c>
      <c r="L151">
        <v>1346</v>
      </c>
      <c r="N151">
        <v>1009</v>
      </c>
      <c r="O151" t="s">
        <v>550</v>
      </c>
      <c r="P151" t="s">
        <v>550</v>
      </c>
      <c r="Q151">
        <v>1</v>
      </c>
      <c r="X151">
        <v>0.02</v>
      </c>
      <c r="Y151">
        <v>73.951729999999998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0.02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ROW(Source!A471)</f>
        <v>471</v>
      </c>
      <c r="B152">
        <v>1474098092</v>
      </c>
      <c r="C152">
        <v>1472036208</v>
      </c>
      <c r="D152">
        <v>1441834920</v>
      </c>
      <c r="E152">
        <v>1</v>
      </c>
      <c r="F152">
        <v>1</v>
      </c>
      <c r="G152">
        <v>15514512</v>
      </c>
      <c r="H152">
        <v>3</v>
      </c>
      <c r="I152" t="s">
        <v>646</v>
      </c>
      <c r="J152" t="s">
        <v>647</v>
      </c>
      <c r="K152" t="s">
        <v>648</v>
      </c>
      <c r="L152">
        <v>1346</v>
      </c>
      <c r="N152">
        <v>1009</v>
      </c>
      <c r="O152" t="s">
        <v>550</v>
      </c>
      <c r="P152" t="s">
        <v>550</v>
      </c>
      <c r="Q152">
        <v>1</v>
      </c>
      <c r="X152">
        <v>5.0000000000000001E-3</v>
      </c>
      <c r="Y152">
        <v>106.87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5.0000000000000001E-3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ROW(Source!A472)</f>
        <v>472</v>
      </c>
      <c r="B153">
        <v>1474098093</v>
      </c>
      <c r="C153">
        <v>1472036221</v>
      </c>
      <c r="D153">
        <v>1441819193</v>
      </c>
      <c r="E153">
        <v>15514512</v>
      </c>
      <c r="F153">
        <v>1</v>
      </c>
      <c r="G153">
        <v>15514512</v>
      </c>
      <c r="H153">
        <v>1</v>
      </c>
      <c r="I153" t="s">
        <v>538</v>
      </c>
      <c r="J153" t="s">
        <v>3</v>
      </c>
      <c r="K153" t="s">
        <v>539</v>
      </c>
      <c r="L153">
        <v>1191</v>
      </c>
      <c r="N153">
        <v>1013</v>
      </c>
      <c r="O153" t="s">
        <v>540</v>
      </c>
      <c r="P153" t="s">
        <v>540</v>
      </c>
      <c r="Q153">
        <v>1</v>
      </c>
      <c r="X153">
        <v>0.4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1</v>
      </c>
      <c r="AF153" t="s">
        <v>192</v>
      </c>
      <c r="AG153">
        <v>1.2000000000000002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ROW(Source!A472)</f>
        <v>472</v>
      </c>
      <c r="B154">
        <v>1474098095</v>
      </c>
      <c r="C154">
        <v>1472036221</v>
      </c>
      <c r="D154">
        <v>1441836235</v>
      </c>
      <c r="E154">
        <v>1</v>
      </c>
      <c r="F154">
        <v>1</v>
      </c>
      <c r="G154">
        <v>15514512</v>
      </c>
      <c r="H154">
        <v>3</v>
      </c>
      <c r="I154" t="s">
        <v>556</v>
      </c>
      <c r="J154" t="s">
        <v>557</v>
      </c>
      <c r="K154" t="s">
        <v>558</v>
      </c>
      <c r="L154">
        <v>1346</v>
      </c>
      <c r="N154">
        <v>1009</v>
      </c>
      <c r="O154" t="s">
        <v>550</v>
      </c>
      <c r="P154" t="s">
        <v>550</v>
      </c>
      <c r="Q154">
        <v>1</v>
      </c>
      <c r="X154">
        <v>0.01</v>
      </c>
      <c r="Y154">
        <v>31.49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192</v>
      </c>
      <c r="AG154">
        <v>0.03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ROW(Source!A472)</f>
        <v>472</v>
      </c>
      <c r="B155">
        <v>1474098094</v>
      </c>
      <c r="C155">
        <v>1472036221</v>
      </c>
      <c r="D155">
        <v>1441822228</v>
      </c>
      <c r="E155">
        <v>15514512</v>
      </c>
      <c r="F155">
        <v>1</v>
      </c>
      <c r="G155">
        <v>15514512</v>
      </c>
      <c r="H155">
        <v>3</v>
      </c>
      <c r="I155" t="s">
        <v>644</v>
      </c>
      <c r="J155" t="s">
        <v>3</v>
      </c>
      <c r="K155" t="s">
        <v>645</v>
      </c>
      <c r="L155">
        <v>1346</v>
      </c>
      <c r="N155">
        <v>1009</v>
      </c>
      <c r="O155" t="s">
        <v>550</v>
      </c>
      <c r="P155" t="s">
        <v>550</v>
      </c>
      <c r="Q155">
        <v>1</v>
      </c>
      <c r="X155">
        <v>0.01</v>
      </c>
      <c r="Y155">
        <v>73.951729999999998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192</v>
      </c>
      <c r="AG155">
        <v>0.03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ROW(Source!A473)</f>
        <v>473</v>
      </c>
      <c r="B156">
        <v>1474098096</v>
      </c>
      <c r="C156">
        <v>1472036231</v>
      </c>
      <c r="D156">
        <v>1441819193</v>
      </c>
      <c r="E156">
        <v>15514512</v>
      </c>
      <c r="F156">
        <v>1</v>
      </c>
      <c r="G156">
        <v>15514512</v>
      </c>
      <c r="H156">
        <v>1</v>
      </c>
      <c r="I156" t="s">
        <v>538</v>
      </c>
      <c r="J156" t="s">
        <v>3</v>
      </c>
      <c r="K156" t="s">
        <v>539</v>
      </c>
      <c r="L156">
        <v>1191</v>
      </c>
      <c r="N156">
        <v>1013</v>
      </c>
      <c r="O156" t="s">
        <v>540</v>
      </c>
      <c r="P156" t="s">
        <v>540</v>
      </c>
      <c r="Q156">
        <v>1</v>
      </c>
      <c r="X156">
        <v>0.3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1</v>
      </c>
      <c r="AF156" t="s">
        <v>3</v>
      </c>
      <c r="AG156">
        <v>0.3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ROW(Source!A474)</f>
        <v>474</v>
      </c>
      <c r="B157">
        <v>1474098097</v>
      </c>
      <c r="C157">
        <v>1472036235</v>
      </c>
      <c r="D157">
        <v>1441819193</v>
      </c>
      <c r="E157">
        <v>15514512</v>
      </c>
      <c r="F157">
        <v>1</v>
      </c>
      <c r="G157">
        <v>15514512</v>
      </c>
      <c r="H157">
        <v>1</v>
      </c>
      <c r="I157" t="s">
        <v>538</v>
      </c>
      <c r="J157" t="s">
        <v>3</v>
      </c>
      <c r="K157" t="s">
        <v>539</v>
      </c>
      <c r="L157">
        <v>1191</v>
      </c>
      <c r="N157">
        <v>1013</v>
      </c>
      <c r="O157" t="s">
        <v>540</v>
      </c>
      <c r="P157" t="s">
        <v>540</v>
      </c>
      <c r="Q157">
        <v>1</v>
      </c>
      <c r="X157">
        <v>2.4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1</v>
      </c>
      <c r="AF157" t="s">
        <v>3</v>
      </c>
      <c r="AG157">
        <v>2.4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ROW(Source!A474)</f>
        <v>474</v>
      </c>
      <c r="B158">
        <v>1474098098</v>
      </c>
      <c r="C158">
        <v>1472036235</v>
      </c>
      <c r="D158">
        <v>1441836235</v>
      </c>
      <c r="E158">
        <v>1</v>
      </c>
      <c r="F158">
        <v>1</v>
      </c>
      <c r="G158">
        <v>15514512</v>
      </c>
      <c r="H158">
        <v>3</v>
      </c>
      <c r="I158" t="s">
        <v>556</v>
      </c>
      <c r="J158" t="s">
        <v>557</v>
      </c>
      <c r="K158" t="s">
        <v>558</v>
      </c>
      <c r="L158">
        <v>1346</v>
      </c>
      <c r="N158">
        <v>1009</v>
      </c>
      <c r="O158" t="s">
        <v>550</v>
      </c>
      <c r="P158" t="s">
        <v>550</v>
      </c>
      <c r="Q158">
        <v>1</v>
      </c>
      <c r="X158">
        <v>0.5</v>
      </c>
      <c r="Y158">
        <v>31.49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3</v>
      </c>
      <c r="AG158">
        <v>0.5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ROW(Source!A474)</f>
        <v>474</v>
      </c>
      <c r="B159">
        <v>1474098099</v>
      </c>
      <c r="C159">
        <v>1472036235</v>
      </c>
      <c r="D159">
        <v>1441834658</v>
      </c>
      <c r="E159">
        <v>1</v>
      </c>
      <c r="F159">
        <v>1</v>
      </c>
      <c r="G159">
        <v>15514512</v>
      </c>
      <c r="H159">
        <v>3</v>
      </c>
      <c r="I159" t="s">
        <v>656</v>
      </c>
      <c r="J159" t="s">
        <v>657</v>
      </c>
      <c r="K159" t="s">
        <v>658</v>
      </c>
      <c r="L159">
        <v>1348</v>
      </c>
      <c r="N159">
        <v>1009</v>
      </c>
      <c r="O159" t="s">
        <v>571</v>
      </c>
      <c r="P159" t="s">
        <v>571</v>
      </c>
      <c r="Q159">
        <v>1000</v>
      </c>
      <c r="X159">
        <v>3.4000000000000002E-4</v>
      </c>
      <c r="Y159">
        <v>190945.35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3.4000000000000002E-4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ROW(Source!A475)</f>
        <v>475</v>
      </c>
      <c r="B160">
        <v>1474098100</v>
      </c>
      <c r="C160">
        <v>1472036245</v>
      </c>
      <c r="D160">
        <v>1441819193</v>
      </c>
      <c r="E160">
        <v>15514512</v>
      </c>
      <c r="F160">
        <v>1</v>
      </c>
      <c r="G160">
        <v>15514512</v>
      </c>
      <c r="H160">
        <v>1</v>
      </c>
      <c r="I160" t="s">
        <v>538</v>
      </c>
      <c r="J160" t="s">
        <v>3</v>
      </c>
      <c r="K160" t="s">
        <v>539</v>
      </c>
      <c r="L160">
        <v>1191</v>
      </c>
      <c r="N160">
        <v>1013</v>
      </c>
      <c r="O160" t="s">
        <v>540</v>
      </c>
      <c r="P160" t="s">
        <v>540</v>
      </c>
      <c r="Q160">
        <v>1</v>
      </c>
      <c r="X160">
        <v>0.3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1</v>
      </c>
      <c r="AF160" t="s">
        <v>3</v>
      </c>
      <c r="AG160">
        <v>0.3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ROW(Source!A475)</f>
        <v>475</v>
      </c>
      <c r="B161">
        <v>1474098101</v>
      </c>
      <c r="C161">
        <v>1472036245</v>
      </c>
      <c r="D161">
        <v>1441836235</v>
      </c>
      <c r="E161">
        <v>1</v>
      </c>
      <c r="F161">
        <v>1</v>
      </c>
      <c r="G161">
        <v>15514512</v>
      </c>
      <c r="H161">
        <v>3</v>
      </c>
      <c r="I161" t="s">
        <v>556</v>
      </c>
      <c r="J161" t="s">
        <v>557</v>
      </c>
      <c r="K161" t="s">
        <v>558</v>
      </c>
      <c r="L161">
        <v>1346</v>
      </c>
      <c r="N161">
        <v>1009</v>
      </c>
      <c r="O161" t="s">
        <v>550</v>
      </c>
      <c r="P161" t="s">
        <v>550</v>
      </c>
      <c r="Q161">
        <v>1</v>
      </c>
      <c r="X161">
        <v>0.02</v>
      </c>
      <c r="Y161">
        <v>31.49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0.02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ROW(Source!A476)</f>
        <v>476</v>
      </c>
      <c r="B162">
        <v>1474098102</v>
      </c>
      <c r="C162">
        <v>1472036252</v>
      </c>
      <c r="D162">
        <v>1441819193</v>
      </c>
      <c r="E162">
        <v>15514512</v>
      </c>
      <c r="F162">
        <v>1</v>
      </c>
      <c r="G162">
        <v>15514512</v>
      </c>
      <c r="H162">
        <v>1</v>
      </c>
      <c r="I162" t="s">
        <v>538</v>
      </c>
      <c r="J162" t="s">
        <v>3</v>
      </c>
      <c r="K162" t="s">
        <v>539</v>
      </c>
      <c r="L162">
        <v>1191</v>
      </c>
      <c r="N162">
        <v>1013</v>
      </c>
      <c r="O162" t="s">
        <v>540</v>
      </c>
      <c r="P162" t="s">
        <v>540</v>
      </c>
      <c r="Q162">
        <v>1</v>
      </c>
      <c r="X162">
        <v>0.18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1</v>
      </c>
      <c r="AF162" t="s">
        <v>3</v>
      </c>
      <c r="AG162">
        <v>0.18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ROW(Source!A476)</f>
        <v>476</v>
      </c>
      <c r="B163">
        <v>1474098103</v>
      </c>
      <c r="C163">
        <v>1472036252</v>
      </c>
      <c r="D163">
        <v>1441836235</v>
      </c>
      <c r="E163">
        <v>1</v>
      </c>
      <c r="F163">
        <v>1</v>
      </c>
      <c r="G163">
        <v>15514512</v>
      </c>
      <c r="H163">
        <v>3</v>
      </c>
      <c r="I163" t="s">
        <v>556</v>
      </c>
      <c r="J163" t="s">
        <v>557</v>
      </c>
      <c r="K163" t="s">
        <v>558</v>
      </c>
      <c r="L163">
        <v>1346</v>
      </c>
      <c r="N163">
        <v>1009</v>
      </c>
      <c r="O163" t="s">
        <v>550</v>
      </c>
      <c r="P163" t="s">
        <v>550</v>
      </c>
      <c r="Q163">
        <v>1</v>
      </c>
      <c r="X163">
        <v>0.04</v>
      </c>
      <c r="Y163">
        <v>31.49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0.04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ROW(Source!A478)</f>
        <v>478</v>
      </c>
      <c r="B164">
        <v>1474098104</v>
      </c>
      <c r="C164">
        <v>1472036260</v>
      </c>
      <c r="D164">
        <v>1441819193</v>
      </c>
      <c r="E164">
        <v>15514512</v>
      </c>
      <c r="F164">
        <v>1</v>
      </c>
      <c r="G164">
        <v>15514512</v>
      </c>
      <c r="H164">
        <v>1</v>
      </c>
      <c r="I164" t="s">
        <v>538</v>
      </c>
      <c r="J164" t="s">
        <v>3</v>
      </c>
      <c r="K164" t="s">
        <v>539</v>
      </c>
      <c r="L164">
        <v>1191</v>
      </c>
      <c r="N164">
        <v>1013</v>
      </c>
      <c r="O164" t="s">
        <v>540</v>
      </c>
      <c r="P164" t="s">
        <v>540</v>
      </c>
      <c r="Q164">
        <v>1</v>
      </c>
      <c r="X164">
        <v>10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1</v>
      </c>
      <c r="AF164" t="s">
        <v>3</v>
      </c>
      <c r="AG164">
        <v>10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ROW(Source!A478)</f>
        <v>478</v>
      </c>
      <c r="B165">
        <v>1474098105</v>
      </c>
      <c r="C165">
        <v>1472036260</v>
      </c>
      <c r="D165">
        <v>1441836237</v>
      </c>
      <c r="E165">
        <v>1</v>
      </c>
      <c r="F165">
        <v>1</v>
      </c>
      <c r="G165">
        <v>15514512</v>
      </c>
      <c r="H165">
        <v>3</v>
      </c>
      <c r="I165" t="s">
        <v>641</v>
      </c>
      <c r="J165" t="s">
        <v>642</v>
      </c>
      <c r="K165" t="s">
        <v>643</v>
      </c>
      <c r="L165">
        <v>1346</v>
      </c>
      <c r="N165">
        <v>1009</v>
      </c>
      <c r="O165" t="s">
        <v>550</v>
      </c>
      <c r="P165" t="s">
        <v>550</v>
      </c>
      <c r="Q165">
        <v>1</v>
      </c>
      <c r="X165">
        <v>0.06</v>
      </c>
      <c r="Y165">
        <v>375.16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0.06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ROW(Source!A479)</f>
        <v>479</v>
      </c>
      <c r="B166">
        <v>1474098106</v>
      </c>
      <c r="C166">
        <v>1472036267</v>
      </c>
      <c r="D166">
        <v>1441819193</v>
      </c>
      <c r="E166">
        <v>15514512</v>
      </c>
      <c r="F166">
        <v>1</v>
      </c>
      <c r="G166">
        <v>15514512</v>
      </c>
      <c r="H166">
        <v>1</v>
      </c>
      <c r="I166" t="s">
        <v>538</v>
      </c>
      <c r="J166" t="s">
        <v>3</v>
      </c>
      <c r="K166" t="s">
        <v>539</v>
      </c>
      <c r="L166">
        <v>1191</v>
      </c>
      <c r="N166">
        <v>1013</v>
      </c>
      <c r="O166" t="s">
        <v>540</v>
      </c>
      <c r="P166" t="s">
        <v>540</v>
      </c>
      <c r="Q166">
        <v>1</v>
      </c>
      <c r="X166">
        <v>0.33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1</v>
      </c>
      <c r="AF166" t="s">
        <v>3</v>
      </c>
      <c r="AG166">
        <v>0.33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ROW(Source!A480)</f>
        <v>480</v>
      </c>
      <c r="B167">
        <v>1474098107</v>
      </c>
      <c r="C167">
        <v>1472036271</v>
      </c>
      <c r="D167">
        <v>1441819193</v>
      </c>
      <c r="E167">
        <v>15514512</v>
      </c>
      <c r="F167">
        <v>1</v>
      </c>
      <c r="G167">
        <v>15514512</v>
      </c>
      <c r="H167">
        <v>1</v>
      </c>
      <c r="I167" t="s">
        <v>538</v>
      </c>
      <c r="J167" t="s">
        <v>3</v>
      </c>
      <c r="K167" t="s">
        <v>539</v>
      </c>
      <c r="L167">
        <v>1191</v>
      </c>
      <c r="N167">
        <v>1013</v>
      </c>
      <c r="O167" t="s">
        <v>540</v>
      </c>
      <c r="P167" t="s">
        <v>540</v>
      </c>
      <c r="Q167">
        <v>1</v>
      </c>
      <c r="X167">
        <v>0.96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1</v>
      </c>
      <c r="AF167" t="s">
        <v>3</v>
      </c>
      <c r="AG167">
        <v>0.96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ROW(Source!A480)</f>
        <v>480</v>
      </c>
      <c r="B168">
        <v>1474098108</v>
      </c>
      <c r="C168">
        <v>1472036271</v>
      </c>
      <c r="D168">
        <v>1441836235</v>
      </c>
      <c r="E168">
        <v>1</v>
      </c>
      <c r="F168">
        <v>1</v>
      </c>
      <c r="G168">
        <v>15514512</v>
      </c>
      <c r="H168">
        <v>3</v>
      </c>
      <c r="I168" t="s">
        <v>556</v>
      </c>
      <c r="J168" t="s">
        <v>557</v>
      </c>
      <c r="K168" t="s">
        <v>558</v>
      </c>
      <c r="L168">
        <v>1346</v>
      </c>
      <c r="N168">
        <v>1009</v>
      </c>
      <c r="O168" t="s">
        <v>550</v>
      </c>
      <c r="P168" t="s">
        <v>550</v>
      </c>
      <c r="Q168">
        <v>1</v>
      </c>
      <c r="X168">
        <v>0.05</v>
      </c>
      <c r="Y168">
        <v>31.49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0.05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ROW(Source!A480)</f>
        <v>480</v>
      </c>
      <c r="B169">
        <v>1474098109</v>
      </c>
      <c r="C169">
        <v>1472036271</v>
      </c>
      <c r="D169">
        <v>1441834628</v>
      </c>
      <c r="E169">
        <v>1</v>
      </c>
      <c r="F169">
        <v>1</v>
      </c>
      <c r="G169">
        <v>15514512</v>
      </c>
      <c r="H169">
        <v>3</v>
      </c>
      <c r="I169" t="s">
        <v>644</v>
      </c>
      <c r="J169" t="s">
        <v>652</v>
      </c>
      <c r="K169" t="s">
        <v>645</v>
      </c>
      <c r="L169">
        <v>1348</v>
      </c>
      <c r="N169">
        <v>1009</v>
      </c>
      <c r="O169" t="s">
        <v>571</v>
      </c>
      <c r="P169" t="s">
        <v>571</v>
      </c>
      <c r="Q169">
        <v>1000</v>
      </c>
      <c r="X169">
        <v>3.0000000000000001E-5</v>
      </c>
      <c r="Y169">
        <v>73951.73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3.0000000000000001E-5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ROW(Source!A480)</f>
        <v>480</v>
      </c>
      <c r="B170">
        <v>1474098110</v>
      </c>
      <c r="C170">
        <v>1472036271</v>
      </c>
      <c r="D170">
        <v>1441834669</v>
      </c>
      <c r="E170">
        <v>1</v>
      </c>
      <c r="F170">
        <v>1</v>
      </c>
      <c r="G170">
        <v>15514512</v>
      </c>
      <c r="H170">
        <v>3</v>
      </c>
      <c r="I170" t="s">
        <v>653</v>
      </c>
      <c r="J170" t="s">
        <v>654</v>
      </c>
      <c r="K170" t="s">
        <v>655</v>
      </c>
      <c r="L170">
        <v>1346</v>
      </c>
      <c r="N170">
        <v>1009</v>
      </c>
      <c r="O170" t="s">
        <v>550</v>
      </c>
      <c r="P170" t="s">
        <v>550</v>
      </c>
      <c r="Q170">
        <v>1</v>
      </c>
      <c r="X170">
        <v>0.01</v>
      </c>
      <c r="Y170">
        <v>222.28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0.01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ROW(Source!A546)</f>
        <v>546</v>
      </c>
      <c r="B171">
        <v>1474098111</v>
      </c>
      <c r="C171">
        <v>1472036284</v>
      </c>
      <c r="D171">
        <v>1441819193</v>
      </c>
      <c r="E171">
        <v>15514512</v>
      </c>
      <c r="F171">
        <v>1</v>
      </c>
      <c r="G171">
        <v>15514512</v>
      </c>
      <c r="H171">
        <v>1</v>
      </c>
      <c r="I171" t="s">
        <v>538</v>
      </c>
      <c r="J171" t="s">
        <v>3</v>
      </c>
      <c r="K171" t="s">
        <v>539</v>
      </c>
      <c r="L171">
        <v>1191</v>
      </c>
      <c r="N171">
        <v>1013</v>
      </c>
      <c r="O171" t="s">
        <v>540</v>
      </c>
      <c r="P171" t="s">
        <v>540</v>
      </c>
      <c r="Q171">
        <v>1</v>
      </c>
      <c r="X171">
        <v>1.06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1</v>
      </c>
      <c r="AF171" t="s">
        <v>192</v>
      </c>
      <c r="AG171">
        <v>3.18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ROW(Source!A547)</f>
        <v>547</v>
      </c>
      <c r="B172">
        <v>1474098112</v>
      </c>
      <c r="C172">
        <v>1472036288</v>
      </c>
      <c r="D172">
        <v>1441819193</v>
      </c>
      <c r="E172">
        <v>15514512</v>
      </c>
      <c r="F172">
        <v>1</v>
      </c>
      <c r="G172">
        <v>15514512</v>
      </c>
      <c r="H172">
        <v>1</v>
      </c>
      <c r="I172" t="s">
        <v>538</v>
      </c>
      <c r="J172" t="s">
        <v>3</v>
      </c>
      <c r="K172" t="s">
        <v>539</v>
      </c>
      <c r="L172">
        <v>1191</v>
      </c>
      <c r="N172">
        <v>1013</v>
      </c>
      <c r="O172" t="s">
        <v>540</v>
      </c>
      <c r="P172" t="s">
        <v>540</v>
      </c>
      <c r="Q172">
        <v>1</v>
      </c>
      <c r="X172">
        <v>0.7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3</v>
      </c>
      <c r="AG172">
        <v>0.7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ROW(Source!A587)</f>
        <v>587</v>
      </c>
      <c r="B173">
        <v>1474098113</v>
      </c>
      <c r="C173">
        <v>1472036292</v>
      </c>
      <c r="D173">
        <v>1441819193</v>
      </c>
      <c r="E173">
        <v>15514512</v>
      </c>
      <c r="F173">
        <v>1</v>
      </c>
      <c r="G173">
        <v>15514512</v>
      </c>
      <c r="H173">
        <v>1</v>
      </c>
      <c r="I173" t="s">
        <v>538</v>
      </c>
      <c r="J173" t="s">
        <v>3</v>
      </c>
      <c r="K173" t="s">
        <v>539</v>
      </c>
      <c r="L173">
        <v>1191</v>
      </c>
      <c r="N173">
        <v>1013</v>
      </c>
      <c r="O173" t="s">
        <v>540</v>
      </c>
      <c r="P173" t="s">
        <v>540</v>
      </c>
      <c r="Q173">
        <v>1</v>
      </c>
      <c r="X173">
        <v>1.06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1</v>
      </c>
      <c r="AF173" t="s">
        <v>56</v>
      </c>
      <c r="AG173">
        <v>2.12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ROW(Source!A588)</f>
        <v>588</v>
      </c>
      <c r="B174">
        <v>1474098114</v>
      </c>
      <c r="C174">
        <v>1472036296</v>
      </c>
      <c r="D174">
        <v>1441819193</v>
      </c>
      <c r="E174">
        <v>15514512</v>
      </c>
      <c r="F174">
        <v>1</v>
      </c>
      <c r="G174">
        <v>15514512</v>
      </c>
      <c r="H174">
        <v>1</v>
      </c>
      <c r="I174" t="s">
        <v>538</v>
      </c>
      <c r="J174" t="s">
        <v>3</v>
      </c>
      <c r="K174" t="s">
        <v>539</v>
      </c>
      <c r="L174">
        <v>1191</v>
      </c>
      <c r="N174">
        <v>1013</v>
      </c>
      <c r="O174" t="s">
        <v>540</v>
      </c>
      <c r="P174" t="s">
        <v>540</v>
      </c>
      <c r="Q174">
        <v>1</v>
      </c>
      <c r="X174">
        <v>1.06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1</v>
      </c>
      <c r="AF174" t="s">
        <v>56</v>
      </c>
      <c r="AG174">
        <v>2.12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ROW(Source!A589)</f>
        <v>589</v>
      </c>
      <c r="B175">
        <v>1474098115</v>
      </c>
      <c r="C175">
        <v>1472036300</v>
      </c>
      <c r="D175">
        <v>1441819193</v>
      </c>
      <c r="E175">
        <v>15514512</v>
      </c>
      <c r="F175">
        <v>1</v>
      </c>
      <c r="G175">
        <v>15514512</v>
      </c>
      <c r="H175">
        <v>1</v>
      </c>
      <c r="I175" t="s">
        <v>538</v>
      </c>
      <c r="J175" t="s">
        <v>3</v>
      </c>
      <c r="K175" t="s">
        <v>539</v>
      </c>
      <c r="L175">
        <v>1191</v>
      </c>
      <c r="N175">
        <v>1013</v>
      </c>
      <c r="O175" t="s">
        <v>540</v>
      </c>
      <c r="P175" t="s">
        <v>540</v>
      </c>
      <c r="Q175">
        <v>1</v>
      </c>
      <c r="X175">
        <v>0.36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56</v>
      </c>
      <c r="AG175">
        <v>0.72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ROW(Source!A589)</f>
        <v>589</v>
      </c>
      <c r="B176">
        <v>1474098116</v>
      </c>
      <c r="C176">
        <v>1472036300</v>
      </c>
      <c r="D176">
        <v>1441834258</v>
      </c>
      <c r="E176">
        <v>1</v>
      </c>
      <c r="F176">
        <v>1</v>
      </c>
      <c r="G176">
        <v>15514512</v>
      </c>
      <c r="H176">
        <v>2</v>
      </c>
      <c r="I176" t="s">
        <v>553</v>
      </c>
      <c r="J176" t="s">
        <v>554</v>
      </c>
      <c r="K176" t="s">
        <v>555</v>
      </c>
      <c r="L176">
        <v>1368</v>
      </c>
      <c r="N176">
        <v>1011</v>
      </c>
      <c r="O176" t="s">
        <v>305</v>
      </c>
      <c r="P176" t="s">
        <v>305</v>
      </c>
      <c r="Q176">
        <v>1</v>
      </c>
      <c r="X176">
        <v>0.12</v>
      </c>
      <c r="Y176">
        <v>0</v>
      </c>
      <c r="Z176">
        <v>1303.01</v>
      </c>
      <c r="AA176">
        <v>826.2</v>
      </c>
      <c r="AB176">
        <v>0</v>
      </c>
      <c r="AC176">
        <v>0</v>
      </c>
      <c r="AD176">
        <v>1</v>
      </c>
      <c r="AE176">
        <v>0</v>
      </c>
      <c r="AF176" t="s">
        <v>56</v>
      </c>
      <c r="AG176">
        <v>0.24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ROW(Source!A589)</f>
        <v>589</v>
      </c>
      <c r="B177">
        <v>1474098117</v>
      </c>
      <c r="C177">
        <v>1472036300</v>
      </c>
      <c r="D177">
        <v>1441836186</v>
      </c>
      <c r="E177">
        <v>1</v>
      </c>
      <c r="F177">
        <v>1</v>
      </c>
      <c r="G177">
        <v>15514512</v>
      </c>
      <c r="H177">
        <v>3</v>
      </c>
      <c r="I177" t="s">
        <v>659</v>
      </c>
      <c r="J177" t="s">
        <v>660</v>
      </c>
      <c r="K177" t="s">
        <v>661</v>
      </c>
      <c r="L177">
        <v>1346</v>
      </c>
      <c r="N177">
        <v>1009</v>
      </c>
      <c r="O177" t="s">
        <v>550</v>
      </c>
      <c r="P177" t="s">
        <v>550</v>
      </c>
      <c r="Q177">
        <v>1</v>
      </c>
      <c r="X177">
        <v>5.0000000000000001E-4</v>
      </c>
      <c r="Y177">
        <v>494.57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56</v>
      </c>
      <c r="AG177">
        <v>1E-3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ROW(Source!A589)</f>
        <v>589</v>
      </c>
      <c r="B178">
        <v>1474098118</v>
      </c>
      <c r="C178">
        <v>1472036300</v>
      </c>
      <c r="D178">
        <v>1441836230</v>
      </c>
      <c r="E178">
        <v>1</v>
      </c>
      <c r="F178">
        <v>1</v>
      </c>
      <c r="G178">
        <v>15514512</v>
      </c>
      <c r="H178">
        <v>3</v>
      </c>
      <c r="I178" t="s">
        <v>662</v>
      </c>
      <c r="J178" t="s">
        <v>663</v>
      </c>
      <c r="K178" t="s">
        <v>664</v>
      </c>
      <c r="L178">
        <v>1327</v>
      </c>
      <c r="N178">
        <v>1005</v>
      </c>
      <c r="O178" t="s">
        <v>609</v>
      </c>
      <c r="P178" t="s">
        <v>609</v>
      </c>
      <c r="Q178">
        <v>1</v>
      </c>
      <c r="X178">
        <v>0.05</v>
      </c>
      <c r="Y178">
        <v>46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56</v>
      </c>
      <c r="AG178">
        <v>0.1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ROW(Source!A589)</f>
        <v>589</v>
      </c>
      <c r="B179">
        <v>1474098119</v>
      </c>
      <c r="C179">
        <v>1472036300</v>
      </c>
      <c r="D179">
        <v>1441836235</v>
      </c>
      <c r="E179">
        <v>1</v>
      </c>
      <c r="F179">
        <v>1</v>
      </c>
      <c r="G179">
        <v>15514512</v>
      </c>
      <c r="H179">
        <v>3</v>
      </c>
      <c r="I179" t="s">
        <v>556</v>
      </c>
      <c r="J179" t="s">
        <v>557</v>
      </c>
      <c r="K179" t="s">
        <v>558</v>
      </c>
      <c r="L179">
        <v>1346</v>
      </c>
      <c r="N179">
        <v>1009</v>
      </c>
      <c r="O179" t="s">
        <v>550</v>
      </c>
      <c r="P179" t="s">
        <v>550</v>
      </c>
      <c r="Q179">
        <v>1</v>
      </c>
      <c r="X179">
        <v>1.4999999999999999E-2</v>
      </c>
      <c r="Y179">
        <v>31.49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56</v>
      </c>
      <c r="AG179">
        <v>0.03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ROW(Source!A589)</f>
        <v>589</v>
      </c>
      <c r="B180">
        <v>1474098120</v>
      </c>
      <c r="C180">
        <v>1472036300</v>
      </c>
      <c r="D180">
        <v>1441838748</v>
      </c>
      <c r="E180">
        <v>1</v>
      </c>
      <c r="F180">
        <v>1</v>
      </c>
      <c r="G180">
        <v>15514512</v>
      </c>
      <c r="H180">
        <v>3</v>
      </c>
      <c r="I180" t="s">
        <v>665</v>
      </c>
      <c r="J180" t="s">
        <v>666</v>
      </c>
      <c r="K180" t="s">
        <v>667</v>
      </c>
      <c r="L180">
        <v>1327</v>
      </c>
      <c r="N180">
        <v>1005</v>
      </c>
      <c r="O180" t="s">
        <v>609</v>
      </c>
      <c r="P180" t="s">
        <v>609</v>
      </c>
      <c r="Q180">
        <v>1</v>
      </c>
      <c r="X180">
        <v>0.01</v>
      </c>
      <c r="Y180">
        <v>208.99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56</v>
      </c>
      <c r="AG180">
        <v>0.02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ROW(Source!A589)</f>
        <v>589</v>
      </c>
      <c r="B181">
        <v>1474098122</v>
      </c>
      <c r="C181">
        <v>1472036300</v>
      </c>
      <c r="D181">
        <v>1441822257</v>
      </c>
      <c r="E181">
        <v>15514512</v>
      </c>
      <c r="F181">
        <v>1</v>
      </c>
      <c r="G181">
        <v>15514512</v>
      </c>
      <c r="H181">
        <v>3</v>
      </c>
      <c r="I181" t="s">
        <v>568</v>
      </c>
      <c r="J181" t="s">
        <v>3</v>
      </c>
      <c r="K181" t="s">
        <v>570</v>
      </c>
      <c r="L181">
        <v>1346</v>
      </c>
      <c r="N181">
        <v>1009</v>
      </c>
      <c r="O181" t="s">
        <v>550</v>
      </c>
      <c r="P181" t="s">
        <v>550</v>
      </c>
      <c r="Q181">
        <v>1</v>
      </c>
      <c r="X181">
        <v>3.7999999999999999E-2</v>
      </c>
      <c r="Y181">
        <v>70.975399999999993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56</v>
      </c>
      <c r="AG181">
        <v>7.5999999999999998E-2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ROW(Source!A589)</f>
        <v>589</v>
      </c>
      <c r="B182">
        <v>1474098121</v>
      </c>
      <c r="C182">
        <v>1472036300</v>
      </c>
      <c r="D182">
        <v>1441834920</v>
      </c>
      <c r="E182">
        <v>1</v>
      </c>
      <c r="F182">
        <v>1</v>
      </c>
      <c r="G182">
        <v>15514512</v>
      </c>
      <c r="H182">
        <v>3</v>
      </c>
      <c r="I182" t="s">
        <v>646</v>
      </c>
      <c r="J182" t="s">
        <v>647</v>
      </c>
      <c r="K182" t="s">
        <v>648</v>
      </c>
      <c r="L182">
        <v>1346</v>
      </c>
      <c r="N182">
        <v>1009</v>
      </c>
      <c r="O182" t="s">
        <v>550</v>
      </c>
      <c r="P182" t="s">
        <v>550</v>
      </c>
      <c r="Q182">
        <v>1</v>
      </c>
      <c r="X182">
        <v>1.2999999999999999E-2</v>
      </c>
      <c r="Y182">
        <v>106.87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56</v>
      </c>
      <c r="AG182">
        <v>2.5999999999999999E-2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ROW(Source!A590)</f>
        <v>590</v>
      </c>
      <c r="B183">
        <v>1474098123</v>
      </c>
      <c r="C183">
        <v>1472036325</v>
      </c>
      <c r="D183">
        <v>1441819193</v>
      </c>
      <c r="E183">
        <v>15514512</v>
      </c>
      <c r="F183">
        <v>1</v>
      </c>
      <c r="G183">
        <v>15514512</v>
      </c>
      <c r="H183">
        <v>1</v>
      </c>
      <c r="I183" t="s">
        <v>538</v>
      </c>
      <c r="J183" t="s">
        <v>3</v>
      </c>
      <c r="K183" t="s">
        <v>539</v>
      </c>
      <c r="L183">
        <v>1191</v>
      </c>
      <c r="N183">
        <v>1013</v>
      </c>
      <c r="O183" t="s">
        <v>540</v>
      </c>
      <c r="P183" t="s">
        <v>540</v>
      </c>
      <c r="Q183">
        <v>1</v>
      </c>
      <c r="X183">
        <v>0.91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1</v>
      </c>
      <c r="AF183" t="s">
        <v>326</v>
      </c>
      <c r="AG183">
        <v>1.274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ROW(Source!A590)</f>
        <v>590</v>
      </c>
      <c r="B184">
        <v>1474098124</v>
      </c>
      <c r="C184">
        <v>1472036325</v>
      </c>
      <c r="D184">
        <v>1441834258</v>
      </c>
      <c r="E184">
        <v>1</v>
      </c>
      <c r="F184">
        <v>1</v>
      </c>
      <c r="G184">
        <v>15514512</v>
      </c>
      <c r="H184">
        <v>2</v>
      </c>
      <c r="I184" t="s">
        <v>553</v>
      </c>
      <c r="J184" t="s">
        <v>554</v>
      </c>
      <c r="K184" t="s">
        <v>555</v>
      </c>
      <c r="L184">
        <v>1368</v>
      </c>
      <c r="N184">
        <v>1011</v>
      </c>
      <c r="O184" t="s">
        <v>305</v>
      </c>
      <c r="P184" t="s">
        <v>305</v>
      </c>
      <c r="Q184">
        <v>1</v>
      </c>
      <c r="X184">
        <v>0.05</v>
      </c>
      <c r="Y184">
        <v>0</v>
      </c>
      <c r="Z184">
        <v>1303.01</v>
      </c>
      <c r="AA184">
        <v>826.2</v>
      </c>
      <c r="AB184">
        <v>0</v>
      </c>
      <c r="AC184">
        <v>0</v>
      </c>
      <c r="AD184">
        <v>1</v>
      </c>
      <c r="AE184">
        <v>0</v>
      </c>
      <c r="AF184" t="s">
        <v>326</v>
      </c>
      <c r="AG184">
        <v>6.9999999999999993E-2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ROW(Source!A590)</f>
        <v>590</v>
      </c>
      <c r="B185">
        <v>1474098125</v>
      </c>
      <c r="C185">
        <v>1472036325</v>
      </c>
      <c r="D185">
        <v>1441836187</v>
      </c>
      <c r="E185">
        <v>1</v>
      </c>
      <c r="F185">
        <v>1</v>
      </c>
      <c r="G185">
        <v>15514512</v>
      </c>
      <c r="H185">
        <v>3</v>
      </c>
      <c r="I185" t="s">
        <v>649</v>
      </c>
      <c r="J185" t="s">
        <v>650</v>
      </c>
      <c r="K185" t="s">
        <v>651</v>
      </c>
      <c r="L185">
        <v>1346</v>
      </c>
      <c r="N185">
        <v>1009</v>
      </c>
      <c r="O185" t="s">
        <v>550</v>
      </c>
      <c r="P185" t="s">
        <v>550</v>
      </c>
      <c r="Q185">
        <v>1</v>
      </c>
      <c r="X185">
        <v>4.0000000000000001E-3</v>
      </c>
      <c r="Y185">
        <v>424.66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325</v>
      </c>
      <c r="AG185">
        <v>8.0000000000000002E-3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ROW(Source!A590)</f>
        <v>590</v>
      </c>
      <c r="B186">
        <v>1474098126</v>
      </c>
      <c r="C186">
        <v>1472036325</v>
      </c>
      <c r="D186">
        <v>1441836125</v>
      </c>
      <c r="E186">
        <v>1</v>
      </c>
      <c r="F186">
        <v>1</v>
      </c>
      <c r="G186">
        <v>15514512</v>
      </c>
      <c r="H186">
        <v>3</v>
      </c>
      <c r="I186" t="s">
        <v>668</v>
      </c>
      <c r="J186" t="s">
        <v>669</v>
      </c>
      <c r="K186" t="s">
        <v>670</v>
      </c>
      <c r="L186">
        <v>1346</v>
      </c>
      <c r="N186">
        <v>1009</v>
      </c>
      <c r="O186" t="s">
        <v>550</v>
      </c>
      <c r="P186" t="s">
        <v>550</v>
      </c>
      <c r="Q186">
        <v>1</v>
      </c>
      <c r="X186">
        <v>2E-3</v>
      </c>
      <c r="Y186">
        <v>222.29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325</v>
      </c>
      <c r="AG186">
        <v>4.0000000000000001E-3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ROW(Source!A590)</f>
        <v>590</v>
      </c>
      <c r="B187">
        <v>1474098127</v>
      </c>
      <c r="C187">
        <v>1472036325</v>
      </c>
      <c r="D187">
        <v>1441836230</v>
      </c>
      <c r="E187">
        <v>1</v>
      </c>
      <c r="F187">
        <v>1</v>
      </c>
      <c r="G187">
        <v>15514512</v>
      </c>
      <c r="H187">
        <v>3</v>
      </c>
      <c r="I187" t="s">
        <v>662</v>
      </c>
      <c r="J187" t="s">
        <v>663</v>
      </c>
      <c r="K187" t="s">
        <v>664</v>
      </c>
      <c r="L187">
        <v>1327</v>
      </c>
      <c r="N187">
        <v>1005</v>
      </c>
      <c r="O187" t="s">
        <v>609</v>
      </c>
      <c r="P187" t="s">
        <v>609</v>
      </c>
      <c r="Q187">
        <v>1</v>
      </c>
      <c r="X187">
        <v>0.02</v>
      </c>
      <c r="Y187">
        <v>46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325</v>
      </c>
      <c r="AG187">
        <v>0.04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ROW(Source!A591)</f>
        <v>591</v>
      </c>
      <c r="B188">
        <v>1474098128</v>
      </c>
      <c r="C188">
        <v>1472036341</v>
      </c>
      <c r="D188">
        <v>1441819193</v>
      </c>
      <c r="E188">
        <v>15514512</v>
      </c>
      <c r="F188">
        <v>1</v>
      </c>
      <c r="G188">
        <v>15514512</v>
      </c>
      <c r="H188">
        <v>1</v>
      </c>
      <c r="I188" t="s">
        <v>538</v>
      </c>
      <c r="J188" t="s">
        <v>3</v>
      </c>
      <c r="K188" t="s">
        <v>539</v>
      </c>
      <c r="L188">
        <v>1191</v>
      </c>
      <c r="N188">
        <v>1013</v>
      </c>
      <c r="O188" t="s">
        <v>540</v>
      </c>
      <c r="P188" t="s">
        <v>540</v>
      </c>
      <c r="Q188">
        <v>1</v>
      </c>
      <c r="X188">
        <v>0.19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1</v>
      </c>
      <c r="AF188" t="s">
        <v>331</v>
      </c>
      <c r="AG188">
        <v>0.28500000000000003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ROW(Source!A591)</f>
        <v>591</v>
      </c>
      <c r="B189">
        <v>1474098129</v>
      </c>
      <c r="C189">
        <v>1472036341</v>
      </c>
      <c r="D189">
        <v>1441834258</v>
      </c>
      <c r="E189">
        <v>1</v>
      </c>
      <c r="F189">
        <v>1</v>
      </c>
      <c r="G189">
        <v>15514512</v>
      </c>
      <c r="H189">
        <v>2</v>
      </c>
      <c r="I189" t="s">
        <v>553</v>
      </c>
      <c r="J189" t="s">
        <v>554</v>
      </c>
      <c r="K189" t="s">
        <v>555</v>
      </c>
      <c r="L189">
        <v>1368</v>
      </c>
      <c r="N189">
        <v>1011</v>
      </c>
      <c r="O189" t="s">
        <v>305</v>
      </c>
      <c r="P189" t="s">
        <v>305</v>
      </c>
      <c r="Q189">
        <v>1</v>
      </c>
      <c r="X189">
        <v>0.01</v>
      </c>
      <c r="Y189">
        <v>0</v>
      </c>
      <c r="Z189">
        <v>1303.01</v>
      </c>
      <c r="AA189">
        <v>826.2</v>
      </c>
      <c r="AB189">
        <v>0</v>
      </c>
      <c r="AC189">
        <v>0</v>
      </c>
      <c r="AD189">
        <v>1</v>
      </c>
      <c r="AE189">
        <v>0</v>
      </c>
      <c r="AF189" t="s">
        <v>331</v>
      </c>
      <c r="AG189">
        <v>1.4999999999999999E-2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ROW(Source!A591)</f>
        <v>591</v>
      </c>
      <c r="B190">
        <v>1474098130</v>
      </c>
      <c r="C190">
        <v>1472036341</v>
      </c>
      <c r="D190">
        <v>1441836187</v>
      </c>
      <c r="E190">
        <v>1</v>
      </c>
      <c r="F190">
        <v>1</v>
      </c>
      <c r="G190">
        <v>15514512</v>
      </c>
      <c r="H190">
        <v>3</v>
      </c>
      <c r="I190" t="s">
        <v>649</v>
      </c>
      <c r="J190" t="s">
        <v>650</v>
      </c>
      <c r="K190" t="s">
        <v>651</v>
      </c>
      <c r="L190">
        <v>1346</v>
      </c>
      <c r="N190">
        <v>1009</v>
      </c>
      <c r="O190" t="s">
        <v>550</v>
      </c>
      <c r="P190" t="s">
        <v>550</v>
      </c>
      <c r="Q190">
        <v>1</v>
      </c>
      <c r="X190">
        <v>2E-3</v>
      </c>
      <c r="Y190">
        <v>424.66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325</v>
      </c>
      <c r="AG190">
        <v>4.0000000000000001E-3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ROW(Source!A591)</f>
        <v>591</v>
      </c>
      <c r="B191">
        <v>1474098131</v>
      </c>
      <c r="C191">
        <v>1472036341</v>
      </c>
      <c r="D191">
        <v>1441836230</v>
      </c>
      <c r="E191">
        <v>1</v>
      </c>
      <c r="F191">
        <v>1</v>
      </c>
      <c r="G191">
        <v>15514512</v>
      </c>
      <c r="H191">
        <v>3</v>
      </c>
      <c r="I191" t="s">
        <v>662</v>
      </c>
      <c r="J191" t="s">
        <v>663</v>
      </c>
      <c r="K191" t="s">
        <v>664</v>
      </c>
      <c r="L191">
        <v>1327</v>
      </c>
      <c r="N191">
        <v>1005</v>
      </c>
      <c r="O191" t="s">
        <v>609</v>
      </c>
      <c r="P191" t="s">
        <v>609</v>
      </c>
      <c r="Q191">
        <v>1</v>
      </c>
      <c r="X191">
        <v>0.02</v>
      </c>
      <c r="Y191">
        <v>46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325</v>
      </c>
      <c r="AG191">
        <v>0.04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ROW(Source!A592)</f>
        <v>592</v>
      </c>
      <c r="B192">
        <v>1474098132</v>
      </c>
      <c r="C192">
        <v>1472036354</v>
      </c>
      <c r="D192">
        <v>1441819193</v>
      </c>
      <c r="E192">
        <v>15514512</v>
      </c>
      <c r="F192">
        <v>1</v>
      </c>
      <c r="G192">
        <v>15514512</v>
      </c>
      <c r="H192">
        <v>1</v>
      </c>
      <c r="I192" t="s">
        <v>538</v>
      </c>
      <c r="J192" t="s">
        <v>3</v>
      </c>
      <c r="K192" t="s">
        <v>539</v>
      </c>
      <c r="L192">
        <v>1191</v>
      </c>
      <c r="N192">
        <v>1013</v>
      </c>
      <c r="O192" t="s">
        <v>540</v>
      </c>
      <c r="P192" t="s">
        <v>540</v>
      </c>
      <c r="Q192">
        <v>1</v>
      </c>
      <c r="X192">
        <v>0.22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1</v>
      </c>
      <c r="AF192" t="s">
        <v>3</v>
      </c>
      <c r="AG192">
        <v>0.22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ROW(Source!A592)</f>
        <v>592</v>
      </c>
      <c r="B193">
        <v>1474098133</v>
      </c>
      <c r="C193">
        <v>1472036354</v>
      </c>
      <c r="D193">
        <v>1441836235</v>
      </c>
      <c r="E193">
        <v>1</v>
      </c>
      <c r="F193">
        <v>1</v>
      </c>
      <c r="G193">
        <v>15514512</v>
      </c>
      <c r="H193">
        <v>3</v>
      </c>
      <c r="I193" t="s">
        <v>556</v>
      </c>
      <c r="J193" t="s">
        <v>557</v>
      </c>
      <c r="K193" t="s">
        <v>558</v>
      </c>
      <c r="L193">
        <v>1346</v>
      </c>
      <c r="N193">
        <v>1009</v>
      </c>
      <c r="O193" t="s">
        <v>550</v>
      </c>
      <c r="P193" t="s">
        <v>550</v>
      </c>
      <c r="Q193">
        <v>1</v>
      </c>
      <c r="X193">
        <v>5.0000000000000001E-3</v>
      </c>
      <c r="Y193">
        <v>31.49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3</v>
      </c>
      <c r="AG193">
        <v>5.0000000000000001E-3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ROW(Source!A592)</f>
        <v>592</v>
      </c>
      <c r="B194">
        <v>1474098134</v>
      </c>
      <c r="C194">
        <v>1472036354</v>
      </c>
      <c r="D194">
        <v>1441834632</v>
      </c>
      <c r="E194">
        <v>1</v>
      </c>
      <c r="F194">
        <v>1</v>
      </c>
      <c r="G194">
        <v>15514512</v>
      </c>
      <c r="H194">
        <v>3</v>
      </c>
      <c r="I194" t="s">
        <v>671</v>
      </c>
      <c r="J194" t="s">
        <v>672</v>
      </c>
      <c r="K194" t="s">
        <v>673</v>
      </c>
      <c r="L194">
        <v>1296</v>
      </c>
      <c r="N194">
        <v>1002</v>
      </c>
      <c r="O194" t="s">
        <v>547</v>
      </c>
      <c r="P194" t="s">
        <v>547</v>
      </c>
      <c r="Q194">
        <v>1</v>
      </c>
      <c r="X194">
        <v>2E-3</v>
      </c>
      <c r="Y194">
        <v>15231.38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3</v>
      </c>
      <c r="AG194">
        <v>2E-3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ROW(Source!A593)</f>
        <v>593</v>
      </c>
      <c r="B195">
        <v>1474098135</v>
      </c>
      <c r="C195">
        <v>1472036364</v>
      </c>
      <c r="D195">
        <v>1441819193</v>
      </c>
      <c r="E195">
        <v>15514512</v>
      </c>
      <c r="F195">
        <v>1</v>
      </c>
      <c r="G195">
        <v>15514512</v>
      </c>
      <c r="H195">
        <v>1</v>
      </c>
      <c r="I195" t="s">
        <v>538</v>
      </c>
      <c r="J195" t="s">
        <v>3</v>
      </c>
      <c r="K195" t="s">
        <v>539</v>
      </c>
      <c r="L195">
        <v>1191</v>
      </c>
      <c r="N195">
        <v>1013</v>
      </c>
      <c r="O195" t="s">
        <v>540</v>
      </c>
      <c r="P195" t="s">
        <v>540</v>
      </c>
      <c r="Q195">
        <v>1</v>
      </c>
      <c r="X195">
        <v>0.03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1</v>
      </c>
      <c r="AF195" t="s">
        <v>192</v>
      </c>
      <c r="AG195">
        <v>0.09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ROW(Source!A593)</f>
        <v>593</v>
      </c>
      <c r="B196">
        <v>1474098136</v>
      </c>
      <c r="C196">
        <v>1472036364</v>
      </c>
      <c r="D196">
        <v>1441836235</v>
      </c>
      <c r="E196">
        <v>1</v>
      </c>
      <c r="F196">
        <v>1</v>
      </c>
      <c r="G196">
        <v>15514512</v>
      </c>
      <c r="H196">
        <v>3</v>
      </c>
      <c r="I196" t="s">
        <v>556</v>
      </c>
      <c r="J196" t="s">
        <v>557</v>
      </c>
      <c r="K196" t="s">
        <v>558</v>
      </c>
      <c r="L196">
        <v>1346</v>
      </c>
      <c r="N196">
        <v>1009</v>
      </c>
      <c r="O196" t="s">
        <v>550</v>
      </c>
      <c r="P196" t="s">
        <v>550</v>
      </c>
      <c r="Q196">
        <v>1</v>
      </c>
      <c r="X196">
        <v>1E-3</v>
      </c>
      <c r="Y196">
        <v>31.49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192</v>
      </c>
      <c r="AG196">
        <v>3.0000000000000001E-3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ROW(Source!A594)</f>
        <v>594</v>
      </c>
      <c r="B197">
        <v>1474098137</v>
      </c>
      <c r="C197">
        <v>1472036371</v>
      </c>
      <c r="D197">
        <v>1441819193</v>
      </c>
      <c r="E197">
        <v>15514512</v>
      </c>
      <c r="F197">
        <v>1</v>
      </c>
      <c r="G197">
        <v>15514512</v>
      </c>
      <c r="H197">
        <v>1</v>
      </c>
      <c r="I197" t="s">
        <v>538</v>
      </c>
      <c r="J197" t="s">
        <v>3</v>
      </c>
      <c r="K197" t="s">
        <v>539</v>
      </c>
      <c r="L197">
        <v>1191</v>
      </c>
      <c r="N197">
        <v>1013</v>
      </c>
      <c r="O197" t="s">
        <v>540</v>
      </c>
      <c r="P197" t="s">
        <v>540</v>
      </c>
      <c r="Q197">
        <v>1</v>
      </c>
      <c r="X197">
        <v>0.28000000000000003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3</v>
      </c>
      <c r="AG197">
        <v>0.28000000000000003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ROW(Source!A594)</f>
        <v>594</v>
      </c>
      <c r="B198">
        <v>1474098138</v>
      </c>
      <c r="C198">
        <v>1472036371</v>
      </c>
      <c r="D198">
        <v>1441836235</v>
      </c>
      <c r="E198">
        <v>1</v>
      </c>
      <c r="F198">
        <v>1</v>
      </c>
      <c r="G198">
        <v>15514512</v>
      </c>
      <c r="H198">
        <v>3</v>
      </c>
      <c r="I198" t="s">
        <v>556</v>
      </c>
      <c r="J198" t="s">
        <v>557</v>
      </c>
      <c r="K198" t="s">
        <v>558</v>
      </c>
      <c r="L198">
        <v>1346</v>
      </c>
      <c r="N198">
        <v>1009</v>
      </c>
      <c r="O198" t="s">
        <v>550</v>
      </c>
      <c r="P198" t="s">
        <v>550</v>
      </c>
      <c r="Q198">
        <v>1</v>
      </c>
      <c r="X198">
        <v>0.01</v>
      </c>
      <c r="Y198">
        <v>31.49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3</v>
      </c>
      <c r="AG198">
        <v>0.01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ROW(Source!A594)</f>
        <v>594</v>
      </c>
      <c r="B199">
        <v>1474098139</v>
      </c>
      <c r="C199">
        <v>1472036371</v>
      </c>
      <c r="D199">
        <v>1441834632</v>
      </c>
      <c r="E199">
        <v>1</v>
      </c>
      <c r="F199">
        <v>1</v>
      </c>
      <c r="G199">
        <v>15514512</v>
      </c>
      <c r="H199">
        <v>3</v>
      </c>
      <c r="I199" t="s">
        <v>671</v>
      </c>
      <c r="J199" t="s">
        <v>672</v>
      </c>
      <c r="K199" t="s">
        <v>673</v>
      </c>
      <c r="L199">
        <v>1296</v>
      </c>
      <c r="N199">
        <v>1002</v>
      </c>
      <c r="O199" t="s">
        <v>547</v>
      </c>
      <c r="P199" t="s">
        <v>547</v>
      </c>
      <c r="Q199">
        <v>1</v>
      </c>
      <c r="X199">
        <v>5.0000000000000001E-3</v>
      </c>
      <c r="Y199">
        <v>15231.38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3</v>
      </c>
      <c r="AG199">
        <v>5.0000000000000001E-3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ROW(Source!A595)</f>
        <v>595</v>
      </c>
      <c r="B200">
        <v>1474098140</v>
      </c>
      <c r="C200">
        <v>1472036381</v>
      </c>
      <c r="D200">
        <v>1441819193</v>
      </c>
      <c r="E200">
        <v>15514512</v>
      </c>
      <c r="F200">
        <v>1</v>
      </c>
      <c r="G200">
        <v>15514512</v>
      </c>
      <c r="H200">
        <v>1</v>
      </c>
      <c r="I200" t="s">
        <v>538</v>
      </c>
      <c r="J200" t="s">
        <v>3</v>
      </c>
      <c r="K200" t="s">
        <v>539</v>
      </c>
      <c r="L200">
        <v>1191</v>
      </c>
      <c r="N200">
        <v>1013</v>
      </c>
      <c r="O200" t="s">
        <v>540</v>
      </c>
      <c r="P200" t="s">
        <v>540</v>
      </c>
      <c r="Q200">
        <v>1</v>
      </c>
      <c r="X200">
        <v>0.14000000000000001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1</v>
      </c>
      <c r="AF200" t="s">
        <v>192</v>
      </c>
      <c r="AG200">
        <v>0.42000000000000004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ROW(Source!A595)</f>
        <v>595</v>
      </c>
      <c r="B201">
        <v>1474098141</v>
      </c>
      <c r="C201">
        <v>1472036381</v>
      </c>
      <c r="D201">
        <v>1441836235</v>
      </c>
      <c r="E201">
        <v>1</v>
      </c>
      <c r="F201">
        <v>1</v>
      </c>
      <c r="G201">
        <v>15514512</v>
      </c>
      <c r="H201">
        <v>3</v>
      </c>
      <c r="I201" t="s">
        <v>556</v>
      </c>
      <c r="J201" t="s">
        <v>557</v>
      </c>
      <c r="K201" t="s">
        <v>558</v>
      </c>
      <c r="L201">
        <v>1346</v>
      </c>
      <c r="N201">
        <v>1009</v>
      </c>
      <c r="O201" t="s">
        <v>550</v>
      </c>
      <c r="P201" t="s">
        <v>550</v>
      </c>
      <c r="Q201">
        <v>1</v>
      </c>
      <c r="X201">
        <v>0.01</v>
      </c>
      <c r="Y201">
        <v>31.49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192</v>
      </c>
      <c r="AG201">
        <v>0.03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ROW(Source!A596)</f>
        <v>596</v>
      </c>
      <c r="B202">
        <v>1474098142</v>
      </c>
      <c r="C202">
        <v>1472036388</v>
      </c>
      <c r="D202">
        <v>1441819193</v>
      </c>
      <c r="E202">
        <v>15514512</v>
      </c>
      <c r="F202">
        <v>1</v>
      </c>
      <c r="G202">
        <v>15514512</v>
      </c>
      <c r="H202">
        <v>1</v>
      </c>
      <c r="I202" t="s">
        <v>538</v>
      </c>
      <c r="J202" t="s">
        <v>3</v>
      </c>
      <c r="K202" t="s">
        <v>539</v>
      </c>
      <c r="L202">
        <v>1191</v>
      </c>
      <c r="N202">
        <v>1013</v>
      </c>
      <c r="O202" t="s">
        <v>540</v>
      </c>
      <c r="P202" t="s">
        <v>540</v>
      </c>
      <c r="Q202">
        <v>1</v>
      </c>
      <c r="X202">
        <v>0.54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1</v>
      </c>
      <c r="AF202" t="s">
        <v>3</v>
      </c>
      <c r="AG202">
        <v>0.54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ROW(Source!A596)</f>
        <v>596</v>
      </c>
      <c r="B203">
        <v>1474098143</v>
      </c>
      <c r="C203">
        <v>1472036388</v>
      </c>
      <c r="D203">
        <v>1441836235</v>
      </c>
      <c r="E203">
        <v>1</v>
      </c>
      <c r="F203">
        <v>1</v>
      </c>
      <c r="G203">
        <v>15514512</v>
      </c>
      <c r="H203">
        <v>3</v>
      </c>
      <c r="I203" t="s">
        <v>556</v>
      </c>
      <c r="J203" t="s">
        <v>557</v>
      </c>
      <c r="K203" t="s">
        <v>558</v>
      </c>
      <c r="L203">
        <v>1346</v>
      </c>
      <c r="N203">
        <v>1009</v>
      </c>
      <c r="O203" t="s">
        <v>550</v>
      </c>
      <c r="P203" t="s">
        <v>550</v>
      </c>
      <c r="Q203">
        <v>1</v>
      </c>
      <c r="X203">
        <v>1E-3</v>
      </c>
      <c r="Y203">
        <v>31.49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3</v>
      </c>
      <c r="AG203">
        <v>1E-3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ROW(Source!A596)</f>
        <v>596</v>
      </c>
      <c r="B204">
        <v>1474098144</v>
      </c>
      <c r="C204">
        <v>1472036388</v>
      </c>
      <c r="D204">
        <v>1441834632</v>
      </c>
      <c r="E204">
        <v>1</v>
      </c>
      <c r="F204">
        <v>1</v>
      </c>
      <c r="G204">
        <v>15514512</v>
      </c>
      <c r="H204">
        <v>3</v>
      </c>
      <c r="I204" t="s">
        <v>671</v>
      </c>
      <c r="J204" t="s">
        <v>672</v>
      </c>
      <c r="K204" t="s">
        <v>673</v>
      </c>
      <c r="L204">
        <v>1296</v>
      </c>
      <c r="N204">
        <v>1002</v>
      </c>
      <c r="O204" t="s">
        <v>547</v>
      </c>
      <c r="P204" t="s">
        <v>547</v>
      </c>
      <c r="Q204">
        <v>1</v>
      </c>
      <c r="X204">
        <v>3.0000000000000001E-3</v>
      </c>
      <c r="Y204">
        <v>15231.38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3</v>
      </c>
      <c r="AG204">
        <v>3.0000000000000001E-3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ROW(Source!A597)</f>
        <v>597</v>
      </c>
      <c r="B205">
        <v>1474098145</v>
      </c>
      <c r="C205">
        <v>1472036398</v>
      </c>
      <c r="D205">
        <v>1441819193</v>
      </c>
      <c r="E205">
        <v>15514512</v>
      </c>
      <c r="F205">
        <v>1</v>
      </c>
      <c r="G205">
        <v>15514512</v>
      </c>
      <c r="H205">
        <v>1</v>
      </c>
      <c r="I205" t="s">
        <v>538</v>
      </c>
      <c r="J205" t="s">
        <v>3</v>
      </c>
      <c r="K205" t="s">
        <v>539</v>
      </c>
      <c r="L205">
        <v>1191</v>
      </c>
      <c r="N205">
        <v>1013</v>
      </c>
      <c r="O205" t="s">
        <v>540</v>
      </c>
      <c r="P205" t="s">
        <v>540</v>
      </c>
      <c r="Q205">
        <v>1</v>
      </c>
      <c r="X205">
        <v>0.26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1</v>
      </c>
      <c r="AF205" t="s">
        <v>3</v>
      </c>
      <c r="AG205">
        <v>0.26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ROW(Source!A597)</f>
        <v>597</v>
      </c>
      <c r="B206">
        <v>1474098146</v>
      </c>
      <c r="C206">
        <v>1472036398</v>
      </c>
      <c r="D206">
        <v>1441836235</v>
      </c>
      <c r="E206">
        <v>1</v>
      </c>
      <c r="F206">
        <v>1</v>
      </c>
      <c r="G206">
        <v>15514512</v>
      </c>
      <c r="H206">
        <v>3</v>
      </c>
      <c r="I206" t="s">
        <v>556</v>
      </c>
      <c r="J206" t="s">
        <v>557</v>
      </c>
      <c r="K206" t="s">
        <v>558</v>
      </c>
      <c r="L206">
        <v>1346</v>
      </c>
      <c r="N206">
        <v>1009</v>
      </c>
      <c r="O206" t="s">
        <v>550</v>
      </c>
      <c r="P206" t="s">
        <v>550</v>
      </c>
      <c r="Q206">
        <v>1</v>
      </c>
      <c r="X206">
        <v>6.0000000000000001E-3</v>
      </c>
      <c r="Y206">
        <v>31.49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3</v>
      </c>
      <c r="AG206">
        <v>6.0000000000000001E-3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ROW(Source!A597)</f>
        <v>597</v>
      </c>
      <c r="B207">
        <v>1474098147</v>
      </c>
      <c r="C207">
        <v>1472036398</v>
      </c>
      <c r="D207">
        <v>1441834632</v>
      </c>
      <c r="E207">
        <v>1</v>
      </c>
      <c r="F207">
        <v>1</v>
      </c>
      <c r="G207">
        <v>15514512</v>
      </c>
      <c r="H207">
        <v>3</v>
      </c>
      <c r="I207" t="s">
        <v>671</v>
      </c>
      <c r="J207" t="s">
        <v>672</v>
      </c>
      <c r="K207" t="s">
        <v>673</v>
      </c>
      <c r="L207">
        <v>1296</v>
      </c>
      <c r="N207">
        <v>1002</v>
      </c>
      <c r="O207" t="s">
        <v>547</v>
      </c>
      <c r="P207" t="s">
        <v>547</v>
      </c>
      <c r="Q207">
        <v>1</v>
      </c>
      <c r="X207">
        <v>3.0000000000000001E-3</v>
      </c>
      <c r="Y207">
        <v>15231.38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3</v>
      </c>
      <c r="AG207">
        <v>3.0000000000000001E-3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ROW(Source!A598)</f>
        <v>598</v>
      </c>
      <c r="B208">
        <v>1474098148</v>
      </c>
      <c r="C208">
        <v>1472036408</v>
      </c>
      <c r="D208">
        <v>1441819193</v>
      </c>
      <c r="E208">
        <v>15514512</v>
      </c>
      <c r="F208">
        <v>1</v>
      </c>
      <c r="G208">
        <v>15514512</v>
      </c>
      <c r="H208">
        <v>1</v>
      </c>
      <c r="I208" t="s">
        <v>538</v>
      </c>
      <c r="J208" t="s">
        <v>3</v>
      </c>
      <c r="K208" t="s">
        <v>539</v>
      </c>
      <c r="L208">
        <v>1191</v>
      </c>
      <c r="N208">
        <v>1013</v>
      </c>
      <c r="O208" t="s">
        <v>540</v>
      </c>
      <c r="P208" t="s">
        <v>540</v>
      </c>
      <c r="Q208">
        <v>1</v>
      </c>
      <c r="X208">
        <v>0.26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1</v>
      </c>
      <c r="AF208" t="s">
        <v>3</v>
      </c>
      <c r="AG208">
        <v>0.26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ROW(Source!A598)</f>
        <v>598</v>
      </c>
      <c r="B209">
        <v>1474098149</v>
      </c>
      <c r="C209">
        <v>1472036408</v>
      </c>
      <c r="D209">
        <v>1441836235</v>
      </c>
      <c r="E209">
        <v>1</v>
      </c>
      <c r="F209">
        <v>1</v>
      </c>
      <c r="G209">
        <v>15514512</v>
      </c>
      <c r="H209">
        <v>3</v>
      </c>
      <c r="I209" t="s">
        <v>556</v>
      </c>
      <c r="J209" t="s">
        <v>557</v>
      </c>
      <c r="K209" t="s">
        <v>558</v>
      </c>
      <c r="L209">
        <v>1346</v>
      </c>
      <c r="N209">
        <v>1009</v>
      </c>
      <c r="O209" t="s">
        <v>550</v>
      </c>
      <c r="P209" t="s">
        <v>550</v>
      </c>
      <c r="Q209">
        <v>1</v>
      </c>
      <c r="X209">
        <v>5.0000000000000001E-3</v>
      </c>
      <c r="Y209">
        <v>31.49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5.0000000000000001E-3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ROW(Source!A598)</f>
        <v>598</v>
      </c>
      <c r="B210">
        <v>1474098150</v>
      </c>
      <c r="C210">
        <v>1472036408</v>
      </c>
      <c r="D210">
        <v>1441834632</v>
      </c>
      <c r="E210">
        <v>1</v>
      </c>
      <c r="F210">
        <v>1</v>
      </c>
      <c r="G210">
        <v>15514512</v>
      </c>
      <c r="H210">
        <v>3</v>
      </c>
      <c r="I210" t="s">
        <v>671</v>
      </c>
      <c r="J210" t="s">
        <v>672</v>
      </c>
      <c r="K210" t="s">
        <v>673</v>
      </c>
      <c r="L210">
        <v>1296</v>
      </c>
      <c r="N210">
        <v>1002</v>
      </c>
      <c r="O210" t="s">
        <v>547</v>
      </c>
      <c r="P210" t="s">
        <v>547</v>
      </c>
      <c r="Q210">
        <v>1</v>
      </c>
      <c r="X210">
        <v>4.0000000000000001E-3</v>
      </c>
      <c r="Y210">
        <v>15231.38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4.0000000000000001E-3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ROW(Source!A599)</f>
        <v>599</v>
      </c>
      <c r="B211">
        <v>1474098151</v>
      </c>
      <c r="C211">
        <v>1472036418</v>
      </c>
      <c r="D211">
        <v>1441819193</v>
      </c>
      <c r="E211">
        <v>15514512</v>
      </c>
      <c r="F211">
        <v>1</v>
      </c>
      <c r="G211">
        <v>15514512</v>
      </c>
      <c r="H211">
        <v>1</v>
      </c>
      <c r="I211" t="s">
        <v>538</v>
      </c>
      <c r="J211" t="s">
        <v>3</v>
      </c>
      <c r="K211" t="s">
        <v>539</v>
      </c>
      <c r="L211">
        <v>1191</v>
      </c>
      <c r="N211">
        <v>1013</v>
      </c>
      <c r="O211" t="s">
        <v>540</v>
      </c>
      <c r="P211" t="s">
        <v>540</v>
      </c>
      <c r="Q211">
        <v>1</v>
      </c>
      <c r="X211">
        <v>0.04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1</v>
      </c>
      <c r="AF211" t="s">
        <v>192</v>
      </c>
      <c r="AG211">
        <v>0.12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ROW(Source!A599)</f>
        <v>599</v>
      </c>
      <c r="B212">
        <v>1474098152</v>
      </c>
      <c r="C212">
        <v>1472036418</v>
      </c>
      <c r="D212">
        <v>1441836235</v>
      </c>
      <c r="E212">
        <v>1</v>
      </c>
      <c r="F212">
        <v>1</v>
      </c>
      <c r="G212">
        <v>15514512</v>
      </c>
      <c r="H212">
        <v>3</v>
      </c>
      <c r="I212" t="s">
        <v>556</v>
      </c>
      <c r="J212" t="s">
        <v>557</v>
      </c>
      <c r="K212" t="s">
        <v>558</v>
      </c>
      <c r="L212">
        <v>1346</v>
      </c>
      <c r="N212">
        <v>1009</v>
      </c>
      <c r="O212" t="s">
        <v>550</v>
      </c>
      <c r="P212" t="s">
        <v>550</v>
      </c>
      <c r="Q212">
        <v>1</v>
      </c>
      <c r="X212">
        <v>1E-3</v>
      </c>
      <c r="Y212">
        <v>31.49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192</v>
      </c>
      <c r="AG212">
        <v>3.0000000000000001E-3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ROW(Source!A600)</f>
        <v>600</v>
      </c>
      <c r="B213">
        <v>1474098153</v>
      </c>
      <c r="C213">
        <v>1472036425</v>
      </c>
      <c r="D213">
        <v>1441819193</v>
      </c>
      <c r="E213">
        <v>15514512</v>
      </c>
      <c r="F213">
        <v>1</v>
      </c>
      <c r="G213">
        <v>15514512</v>
      </c>
      <c r="H213">
        <v>1</v>
      </c>
      <c r="I213" t="s">
        <v>538</v>
      </c>
      <c r="J213" t="s">
        <v>3</v>
      </c>
      <c r="K213" t="s">
        <v>539</v>
      </c>
      <c r="L213">
        <v>1191</v>
      </c>
      <c r="N213">
        <v>1013</v>
      </c>
      <c r="O213" t="s">
        <v>540</v>
      </c>
      <c r="P213" t="s">
        <v>540</v>
      </c>
      <c r="Q213">
        <v>1</v>
      </c>
      <c r="X213">
        <v>0.96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1</v>
      </c>
      <c r="AF213" t="s">
        <v>3</v>
      </c>
      <c r="AG213">
        <v>0.96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ROW(Source!A600)</f>
        <v>600</v>
      </c>
      <c r="B214">
        <v>1474098154</v>
      </c>
      <c r="C214">
        <v>1472036425</v>
      </c>
      <c r="D214">
        <v>1441834258</v>
      </c>
      <c r="E214">
        <v>1</v>
      </c>
      <c r="F214">
        <v>1</v>
      </c>
      <c r="G214">
        <v>15514512</v>
      </c>
      <c r="H214">
        <v>2</v>
      </c>
      <c r="I214" t="s">
        <v>553</v>
      </c>
      <c r="J214" t="s">
        <v>554</v>
      </c>
      <c r="K214" t="s">
        <v>555</v>
      </c>
      <c r="L214">
        <v>1368</v>
      </c>
      <c r="N214">
        <v>1011</v>
      </c>
      <c r="O214" t="s">
        <v>305</v>
      </c>
      <c r="P214" t="s">
        <v>305</v>
      </c>
      <c r="Q214">
        <v>1</v>
      </c>
      <c r="X214">
        <v>0.12</v>
      </c>
      <c r="Y214">
        <v>0</v>
      </c>
      <c r="Z214">
        <v>1303.01</v>
      </c>
      <c r="AA214">
        <v>826.2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0.12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ROW(Source!A600)</f>
        <v>600</v>
      </c>
      <c r="B215">
        <v>1474098155</v>
      </c>
      <c r="C215">
        <v>1472036425</v>
      </c>
      <c r="D215">
        <v>1441836187</v>
      </c>
      <c r="E215">
        <v>1</v>
      </c>
      <c r="F215">
        <v>1</v>
      </c>
      <c r="G215">
        <v>15514512</v>
      </c>
      <c r="H215">
        <v>3</v>
      </c>
      <c r="I215" t="s">
        <v>649</v>
      </c>
      <c r="J215" t="s">
        <v>650</v>
      </c>
      <c r="K215" t="s">
        <v>651</v>
      </c>
      <c r="L215">
        <v>1346</v>
      </c>
      <c r="N215">
        <v>1009</v>
      </c>
      <c r="O215" t="s">
        <v>550</v>
      </c>
      <c r="P215" t="s">
        <v>550</v>
      </c>
      <c r="Q215">
        <v>1</v>
      </c>
      <c r="X215">
        <v>2E-3</v>
      </c>
      <c r="Y215">
        <v>424.66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2E-3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ROW(Source!A600)</f>
        <v>600</v>
      </c>
      <c r="B216">
        <v>1474098156</v>
      </c>
      <c r="C216">
        <v>1472036425</v>
      </c>
      <c r="D216">
        <v>1441836235</v>
      </c>
      <c r="E216">
        <v>1</v>
      </c>
      <c r="F216">
        <v>1</v>
      </c>
      <c r="G216">
        <v>15514512</v>
      </c>
      <c r="H216">
        <v>3</v>
      </c>
      <c r="I216" t="s">
        <v>556</v>
      </c>
      <c r="J216" t="s">
        <v>557</v>
      </c>
      <c r="K216" t="s">
        <v>558</v>
      </c>
      <c r="L216">
        <v>1346</v>
      </c>
      <c r="N216">
        <v>1009</v>
      </c>
      <c r="O216" t="s">
        <v>550</v>
      </c>
      <c r="P216" t="s">
        <v>550</v>
      </c>
      <c r="Q216">
        <v>1</v>
      </c>
      <c r="X216">
        <v>4.0000000000000001E-3</v>
      </c>
      <c r="Y216">
        <v>31.49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4.0000000000000001E-3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ROW(Source!A600)</f>
        <v>600</v>
      </c>
      <c r="B217">
        <v>1474098157</v>
      </c>
      <c r="C217">
        <v>1472036425</v>
      </c>
      <c r="D217">
        <v>1441821907</v>
      </c>
      <c r="E217">
        <v>15514512</v>
      </c>
      <c r="F217">
        <v>1</v>
      </c>
      <c r="G217">
        <v>15514512</v>
      </c>
      <c r="H217">
        <v>3</v>
      </c>
      <c r="I217" t="s">
        <v>674</v>
      </c>
      <c r="J217" t="s">
        <v>3</v>
      </c>
      <c r="K217" t="s">
        <v>675</v>
      </c>
      <c r="L217">
        <v>1346</v>
      </c>
      <c r="N217">
        <v>1009</v>
      </c>
      <c r="O217" t="s">
        <v>550</v>
      </c>
      <c r="P217" t="s">
        <v>550</v>
      </c>
      <c r="Q217">
        <v>1</v>
      </c>
      <c r="X217">
        <v>1E-3</v>
      </c>
      <c r="Y217">
        <v>29.986899999999999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1E-3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ROW(Source!A601)</f>
        <v>601</v>
      </c>
      <c r="B218">
        <v>1474098158</v>
      </c>
      <c r="C218">
        <v>1472036441</v>
      </c>
      <c r="D218">
        <v>1441819193</v>
      </c>
      <c r="E218">
        <v>15514512</v>
      </c>
      <c r="F218">
        <v>1</v>
      </c>
      <c r="G218">
        <v>15514512</v>
      </c>
      <c r="H218">
        <v>1</v>
      </c>
      <c r="I218" t="s">
        <v>538</v>
      </c>
      <c r="J218" t="s">
        <v>3</v>
      </c>
      <c r="K218" t="s">
        <v>539</v>
      </c>
      <c r="L218">
        <v>1191</v>
      </c>
      <c r="N218">
        <v>1013</v>
      </c>
      <c r="O218" t="s">
        <v>540</v>
      </c>
      <c r="P218" t="s">
        <v>540</v>
      </c>
      <c r="Q218">
        <v>1</v>
      </c>
      <c r="X218">
        <v>0.21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192</v>
      </c>
      <c r="AG218">
        <v>0.63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ROW(Source!A601)</f>
        <v>601</v>
      </c>
      <c r="B219">
        <v>1474098159</v>
      </c>
      <c r="C219">
        <v>1472036441</v>
      </c>
      <c r="D219">
        <v>1441834258</v>
      </c>
      <c r="E219">
        <v>1</v>
      </c>
      <c r="F219">
        <v>1</v>
      </c>
      <c r="G219">
        <v>15514512</v>
      </c>
      <c r="H219">
        <v>2</v>
      </c>
      <c r="I219" t="s">
        <v>553</v>
      </c>
      <c r="J219" t="s">
        <v>554</v>
      </c>
      <c r="K219" t="s">
        <v>555</v>
      </c>
      <c r="L219">
        <v>1368</v>
      </c>
      <c r="N219">
        <v>1011</v>
      </c>
      <c r="O219" t="s">
        <v>305</v>
      </c>
      <c r="P219" t="s">
        <v>305</v>
      </c>
      <c r="Q219">
        <v>1</v>
      </c>
      <c r="X219">
        <v>0.03</v>
      </c>
      <c r="Y219">
        <v>0</v>
      </c>
      <c r="Z219">
        <v>1303.01</v>
      </c>
      <c r="AA219">
        <v>826.2</v>
      </c>
      <c r="AB219">
        <v>0</v>
      </c>
      <c r="AC219">
        <v>0</v>
      </c>
      <c r="AD219">
        <v>1</v>
      </c>
      <c r="AE219">
        <v>0</v>
      </c>
      <c r="AF219" t="s">
        <v>192</v>
      </c>
      <c r="AG219">
        <v>0.09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ROW(Source!A601)</f>
        <v>601</v>
      </c>
      <c r="B220">
        <v>1474098160</v>
      </c>
      <c r="C220">
        <v>1472036441</v>
      </c>
      <c r="D220">
        <v>1441836187</v>
      </c>
      <c r="E220">
        <v>1</v>
      </c>
      <c r="F220">
        <v>1</v>
      </c>
      <c r="G220">
        <v>15514512</v>
      </c>
      <c r="H220">
        <v>3</v>
      </c>
      <c r="I220" t="s">
        <v>649</v>
      </c>
      <c r="J220" t="s">
        <v>650</v>
      </c>
      <c r="K220" t="s">
        <v>651</v>
      </c>
      <c r="L220">
        <v>1346</v>
      </c>
      <c r="N220">
        <v>1009</v>
      </c>
      <c r="O220" t="s">
        <v>550</v>
      </c>
      <c r="P220" t="s">
        <v>550</v>
      </c>
      <c r="Q220">
        <v>1</v>
      </c>
      <c r="X220">
        <v>2E-3</v>
      </c>
      <c r="Y220">
        <v>424.66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192</v>
      </c>
      <c r="AG220">
        <v>6.0000000000000001E-3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ROW(Source!A601)</f>
        <v>601</v>
      </c>
      <c r="B221">
        <v>1474098161</v>
      </c>
      <c r="C221">
        <v>1472036441</v>
      </c>
      <c r="D221">
        <v>1441836235</v>
      </c>
      <c r="E221">
        <v>1</v>
      </c>
      <c r="F221">
        <v>1</v>
      </c>
      <c r="G221">
        <v>15514512</v>
      </c>
      <c r="H221">
        <v>3</v>
      </c>
      <c r="I221" t="s">
        <v>556</v>
      </c>
      <c r="J221" t="s">
        <v>557</v>
      </c>
      <c r="K221" t="s">
        <v>558</v>
      </c>
      <c r="L221">
        <v>1346</v>
      </c>
      <c r="N221">
        <v>1009</v>
      </c>
      <c r="O221" t="s">
        <v>550</v>
      </c>
      <c r="P221" t="s">
        <v>550</v>
      </c>
      <c r="Q221">
        <v>1</v>
      </c>
      <c r="X221">
        <v>4.0000000000000001E-3</v>
      </c>
      <c r="Y221">
        <v>31.49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0</v>
      </c>
      <c r="AF221" t="s">
        <v>192</v>
      </c>
      <c r="AG221">
        <v>1.2E-2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ROW(Source!A601)</f>
        <v>601</v>
      </c>
      <c r="B222">
        <v>1474098162</v>
      </c>
      <c r="C222">
        <v>1472036441</v>
      </c>
      <c r="D222">
        <v>1441821907</v>
      </c>
      <c r="E222">
        <v>15514512</v>
      </c>
      <c r="F222">
        <v>1</v>
      </c>
      <c r="G222">
        <v>15514512</v>
      </c>
      <c r="H222">
        <v>3</v>
      </c>
      <c r="I222" t="s">
        <v>674</v>
      </c>
      <c r="J222" t="s">
        <v>3</v>
      </c>
      <c r="K222" t="s">
        <v>675</v>
      </c>
      <c r="L222">
        <v>1346</v>
      </c>
      <c r="N222">
        <v>1009</v>
      </c>
      <c r="O222" t="s">
        <v>550</v>
      </c>
      <c r="P222" t="s">
        <v>550</v>
      </c>
      <c r="Q222">
        <v>1</v>
      </c>
      <c r="X222">
        <v>1E-3</v>
      </c>
      <c r="Y222">
        <v>29.986899999999999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192</v>
      </c>
      <c r="AG222">
        <v>3.0000000000000001E-3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ROW(Source!A602)</f>
        <v>602</v>
      </c>
      <c r="B223">
        <v>1474098163</v>
      </c>
      <c r="C223">
        <v>1472036457</v>
      </c>
      <c r="D223">
        <v>1441819193</v>
      </c>
      <c r="E223">
        <v>15514512</v>
      </c>
      <c r="F223">
        <v>1</v>
      </c>
      <c r="G223">
        <v>15514512</v>
      </c>
      <c r="H223">
        <v>1</v>
      </c>
      <c r="I223" t="s">
        <v>538</v>
      </c>
      <c r="J223" t="s">
        <v>3</v>
      </c>
      <c r="K223" t="s">
        <v>539</v>
      </c>
      <c r="L223">
        <v>1191</v>
      </c>
      <c r="N223">
        <v>1013</v>
      </c>
      <c r="O223" t="s">
        <v>540</v>
      </c>
      <c r="P223" t="s">
        <v>540</v>
      </c>
      <c r="Q223">
        <v>1</v>
      </c>
      <c r="X223">
        <v>0.7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1</v>
      </c>
      <c r="AF223" t="s">
        <v>3</v>
      </c>
      <c r="AG223">
        <v>0.7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ROW(Source!A638)</f>
        <v>638</v>
      </c>
      <c r="B224">
        <v>1474098164</v>
      </c>
      <c r="C224">
        <v>1472036461</v>
      </c>
      <c r="D224">
        <v>1441819193</v>
      </c>
      <c r="E224">
        <v>15514512</v>
      </c>
      <c r="F224">
        <v>1</v>
      </c>
      <c r="G224">
        <v>15514512</v>
      </c>
      <c r="H224">
        <v>1</v>
      </c>
      <c r="I224" t="s">
        <v>538</v>
      </c>
      <c r="J224" t="s">
        <v>3</v>
      </c>
      <c r="K224" t="s">
        <v>539</v>
      </c>
      <c r="L224">
        <v>1191</v>
      </c>
      <c r="N224">
        <v>1013</v>
      </c>
      <c r="O224" t="s">
        <v>540</v>
      </c>
      <c r="P224" t="s">
        <v>540</v>
      </c>
      <c r="Q224">
        <v>1</v>
      </c>
      <c r="X224">
        <v>1.06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1</v>
      </c>
      <c r="AF224" t="s">
        <v>56</v>
      </c>
      <c r="AG224">
        <v>2.12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ROW(Source!A639)</f>
        <v>639</v>
      </c>
      <c r="B225">
        <v>1474098165</v>
      </c>
      <c r="C225">
        <v>1472036465</v>
      </c>
      <c r="D225">
        <v>1441819193</v>
      </c>
      <c r="E225">
        <v>15514512</v>
      </c>
      <c r="F225">
        <v>1</v>
      </c>
      <c r="G225">
        <v>15514512</v>
      </c>
      <c r="H225">
        <v>1</v>
      </c>
      <c r="I225" t="s">
        <v>538</v>
      </c>
      <c r="J225" t="s">
        <v>3</v>
      </c>
      <c r="K225" t="s">
        <v>539</v>
      </c>
      <c r="L225">
        <v>1191</v>
      </c>
      <c r="N225">
        <v>1013</v>
      </c>
      <c r="O225" t="s">
        <v>540</v>
      </c>
      <c r="P225" t="s">
        <v>540</v>
      </c>
      <c r="Q225">
        <v>1</v>
      </c>
      <c r="X225">
        <v>7.61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1</v>
      </c>
      <c r="AF225" t="s">
        <v>56</v>
      </c>
      <c r="AG225">
        <v>15.22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ROW(Source!A639)</f>
        <v>639</v>
      </c>
      <c r="B226">
        <v>1474098166</v>
      </c>
      <c r="C226">
        <v>1472036465</v>
      </c>
      <c r="D226">
        <v>1441836077</v>
      </c>
      <c r="E226">
        <v>1</v>
      </c>
      <c r="F226">
        <v>1</v>
      </c>
      <c r="G226">
        <v>15514512</v>
      </c>
      <c r="H226">
        <v>3</v>
      </c>
      <c r="I226" t="s">
        <v>676</v>
      </c>
      <c r="J226" t="s">
        <v>677</v>
      </c>
      <c r="K226" t="s">
        <v>678</v>
      </c>
      <c r="L226">
        <v>1348</v>
      </c>
      <c r="N226">
        <v>1009</v>
      </c>
      <c r="O226" t="s">
        <v>571</v>
      </c>
      <c r="P226" t="s">
        <v>571</v>
      </c>
      <c r="Q226">
        <v>1000</v>
      </c>
      <c r="X226">
        <v>2.0000000000000002E-5</v>
      </c>
      <c r="Y226">
        <v>2898887.31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56</v>
      </c>
      <c r="AG226">
        <v>4.0000000000000003E-5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ROW(Source!A639)</f>
        <v>639</v>
      </c>
      <c r="B227">
        <v>1474098167</v>
      </c>
      <c r="C227">
        <v>1472036465</v>
      </c>
      <c r="D227">
        <v>1441836187</v>
      </c>
      <c r="E227">
        <v>1</v>
      </c>
      <c r="F227">
        <v>1</v>
      </c>
      <c r="G227">
        <v>15514512</v>
      </c>
      <c r="H227">
        <v>3</v>
      </c>
      <c r="I227" t="s">
        <v>649</v>
      </c>
      <c r="J227" t="s">
        <v>650</v>
      </c>
      <c r="K227" t="s">
        <v>651</v>
      </c>
      <c r="L227">
        <v>1346</v>
      </c>
      <c r="N227">
        <v>1009</v>
      </c>
      <c r="O227" t="s">
        <v>550</v>
      </c>
      <c r="P227" t="s">
        <v>550</v>
      </c>
      <c r="Q227">
        <v>1</v>
      </c>
      <c r="X227">
        <v>2.4E-2</v>
      </c>
      <c r="Y227">
        <v>424.66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56</v>
      </c>
      <c r="AG227">
        <v>4.8000000000000001E-2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ROW(Source!A639)</f>
        <v>639</v>
      </c>
      <c r="B228">
        <v>1474098168</v>
      </c>
      <c r="C228">
        <v>1472036465</v>
      </c>
      <c r="D228">
        <v>1441836143</v>
      </c>
      <c r="E228">
        <v>1</v>
      </c>
      <c r="F228">
        <v>1</v>
      </c>
      <c r="G228">
        <v>15514512</v>
      </c>
      <c r="H228">
        <v>3</v>
      </c>
      <c r="I228" t="s">
        <v>679</v>
      </c>
      <c r="J228" t="s">
        <v>680</v>
      </c>
      <c r="K228" t="s">
        <v>681</v>
      </c>
      <c r="L228">
        <v>1346</v>
      </c>
      <c r="N228">
        <v>1009</v>
      </c>
      <c r="O228" t="s">
        <v>550</v>
      </c>
      <c r="P228" t="s">
        <v>550</v>
      </c>
      <c r="Q228">
        <v>1</v>
      </c>
      <c r="X228">
        <v>0.01</v>
      </c>
      <c r="Y228">
        <v>445.35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56</v>
      </c>
      <c r="AG228">
        <v>0.02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ROW(Source!A639)</f>
        <v>639</v>
      </c>
      <c r="B229">
        <v>1474098169</v>
      </c>
      <c r="C229">
        <v>1472036465</v>
      </c>
      <c r="D229">
        <v>1441836235</v>
      </c>
      <c r="E229">
        <v>1</v>
      </c>
      <c r="F229">
        <v>1</v>
      </c>
      <c r="G229">
        <v>15514512</v>
      </c>
      <c r="H229">
        <v>3</v>
      </c>
      <c r="I229" t="s">
        <v>556</v>
      </c>
      <c r="J229" t="s">
        <v>557</v>
      </c>
      <c r="K229" t="s">
        <v>558</v>
      </c>
      <c r="L229">
        <v>1346</v>
      </c>
      <c r="N229">
        <v>1009</v>
      </c>
      <c r="O229" t="s">
        <v>550</v>
      </c>
      <c r="P229" t="s">
        <v>550</v>
      </c>
      <c r="Q229">
        <v>1</v>
      </c>
      <c r="X229">
        <v>0.5</v>
      </c>
      <c r="Y229">
        <v>31.49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56</v>
      </c>
      <c r="AG229">
        <v>1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ROW(Source!A640)</f>
        <v>640</v>
      </c>
      <c r="B230">
        <v>1474098170</v>
      </c>
      <c r="C230">
        <v>1472036481</v>
      </c>
      <c r="D230">
        <v>1441819193</v>
      </c>
      <c r="E230">
        <v>15514512</v>
      </c>
      <c r="F230">
        <v>1</v>
      </c>
      <c r="G230">
        <v>15514512</v>
      </c>
      <c r="H230">
        <v>1</v>
      </c>
      <c r="I230" t="s">
        <v>538</v>
      </c>
      <c r="J230" t="s">
        <v>3</v>
      </c>
      <c r="K230" t="s">
        <v>539</v>
      </c>
      <c r="L230">
        <v>1191</v>
      </c>
      <c r="N230">
        <v>1013</v>
      </c>
      <c r="O230" t="s">
        <v>540</v>
      </c>
      <c r="P230" t="s">
        <v>540</v>
      </c>
      <c r="Q230">
        <v>1</v>
      </c>
      <c r="X230">
        <v>0.89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1</v>
      </c>
      <c r="AF230" t="s">
        <v>56</v>
      </c>
      <c r="AG230">
        <v>1.78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ROW(Source!A640)</f>
        <v>640</v>
      </c>
      <c r="B231">
        <v>1474098171</v>
      </c>
      <c r="C231">
        <v>1472036481</v>
      </c>
      <c r="D231">
        <v>1441834258</v>
      </c>
      <c r="E231">
        <v>1</v>
      </c>
      <c r="F231">
        <v>1</v>
      </c>
      <c r="G231">
        <v>15514512</v>
      </c>
      <c r="H231">
        <v>2</v>
      </c>
      <c r="I231" t="s">
        <v>553</v>
      </c>
      <c r="J231" t="s">
        <v>554</v>
      </c>
      <c r="K231" t="s">
        <v>555</v>
      </c>
      <c r="L231">
        <v>1368</v>
      </c>
      <c r="N231">
        <v>1011</v>
      </c>
      <c r="O231" t="s">
        <v>305</v>
      </c>
      <c r="P231" t="s">
        <v>305</v>
      </c>
      <c r="Q231">
        <v>1</v>
      </c>
      <c r="X231">
        <v>0.11</v>
      </c>
      <c r="Y231">
        <v>0</v>
      </c>
      <c r="Z231">
        <v>1303.01</v>
      </c>
      <c r="AA231">
        <v>826.2</v>
      </c>
      <c r="AB231">
        <v>0</v>
      </c>
      <c r="AC231">
        <v>0</v>
      </c>
      <c r="AD231">
        <v>1</v>
      </c>
      <c r="AE231">
        <v>0</v>
      </c>
      <c r="AF231" t="s">
        <v>56</v>
      </c>
      <c r="AG231">
        <v>0.22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ROW(Source!A640)</f>
        <v>640</v>
      </c>
      <c r="B232">
        <v>1474098172</v>
      </c>
      <c r="C232">
        <v>1472036481</v>
      </c>
      <c r="D232">
        <v>1441836187</v>
      </c>
      <c r="E232">
        <v>1</v>
      </c>
      <c r="F232">
        <v>1</v>
      </c>
      <c r="G232">
        <v>15514512</v>
      </c>
      <c r="H232">
        <v>3</v>
      </c>
      <c r="I232" t="s">
        <v>649</v>
      </c>
      <c r="J232" t="s">
        <v>650</v>
      </c>
      <c r="K232" t="s">
        <v>651</v>
      </c>
      <c r="L232">
        <v>1346</v>
      </c>
      <c r="N232">
        <v>1009</v>
      </c>
      <c r="O232" t="s">
        <v>550</v>
      </c>
      <c r="P232" t="s">
        <v>550</v>
      </c>
      <c r="Q232">
        <v>1</v>
      </c>
      <c r="X232">
        <v>4.0000000000000001E-3</v>
      </c>
      <c r="Y232">
        <v>424.66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56</v>
      </c>
      <c r="AG232">
        <v>8.0000000000000002E-3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ROW(Source!A640)</f>
        <v>640</v>
      </c>
      <c r="B233">
        <v>1474098173</v>
      </c>
      <c r="C233">
        <v>1472036481</v>
      </c>
      <c r="D233">
        <v>1441836125</v>
      </c>
      <c r="E233">
        <v>1</v>
      </c>
      <c r="F233">
        <v>1</v>
      </c>
      <c r="G233">
        <v>15514512</v>
      </c>
      <c r="H233">
        <v>3</v>
      </c>
      <c r="I233" t="s">
        <v>668</v>
      </c>
      <c r="J233" t="s">
        <v>669</v>
      </c>
      <c r="K233" t="s">
        <v>670</v>
      </c>
      <c r="L233">
        <v>1346</v>
      </c>
      <c r="N233">
        <v>1009</v>
      </c>
      <c r="O233" t="s">
        <v>550</v>
      </c>
      <c r="P233" t="s">
        <v>550</v>
      </c>
      <c r="Q233">
        <v>1</v>
      </c>
      <c r="X233">
        <v>2E-3</v>
      </c>
      <c r="Y233">
        <v>222.29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56</v>
      </c>
      <c r="AG233">
        <v>4.0000000000000001E-3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ROW(Source!A640)</f>
        <v>640</v>
      </c>
      <c r="B234">
        <v>1474098174</v>
      </c>
      <c r="C234">
        <v>1472036481</v>
      </c>
      <c r="D234">
        <v>1441836230</v>
      </c>
      <c r="E234">
        <v>1</v>
      </c>
      <c r="F234">
        <v>1</v>
      </c>
      <c r="G234">
        <v>15514512</v>
      </c>
      <c r="H234">
        <v>3</v>
      </c>
      <c r="I234" t="s">
        <v>662</v>
      </c>
      <c r="J234" t="s">
        <v>663</v>
      </c>
      <c r="K234" t="s">
        <v>664</v>
      </c>
      <c r="L234">
        <v>1327</v>
      </c>
      <c r="N234">
        <v>1005</v>
      </c>
      <c r="O234" t="s">
        <v>609</v>
      </c>
      <c r="P234" t="s">
        <v>609</v>
      </c>
      <c r="Q234">
        <v>1</v>
      </c>
      <c r="X234">
        <v>0.02</v>
      </c>
      <c r="Y234">
        <v>46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56</v>
      </c>
      <c r="AG234">
        <v>0.04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ROW(Source!A641)</f>
        <v>641</v>
      </c>
      <c r="B235">
        <v>1474098175</v>
      </c>
      <c r="C235">
        <v>1472036497</v>
      </c>
      <c r="D235">
        <v>1441819193</v>
      </c>
      <c r="E235">
        <v>15514512</v>
      </c>
      <c r="F235">
        <v>1</v>
      </c>
      <c r="G235">
        <v>15514512</v>
      </c>
      <c r="H235">
        <v>1</v>
      </c>
      <c r="I235" t="s">
        <v>538</v>
      </c>
      <c r="J235" t="s">
        <v>3</v>
      </c>
      <c r="K235" t="s">
        <v>539</v>
      </c>
      <c r="L235">
        <v>1191</v>
      </c>
      <c r="N235">
        <v>1013</v>
      </c>
      <c r="O235" t="s">
        <v>540</v>
      </c>
      <c r="P235" t="s">
        <v>540</v>
      </c>
      <c r="Q235">
        <v>1</v>
      </c>
      <c r="X235">
        <v>0.09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1</v>
      </c>
      <c r="AF235" t="s">
        <v>56</v>
      </c>
      <c r="AG235">
        <v>0.18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ROW(Source!A641)</f>
        <v>641</v>
      </c>
      <c r="B236">
        <v>1474098176</v>
      </c>
      <c r="C236">
        <v>1472036497</v>
      </c>
      <c r="D236">
        <v>1441834258</v>
      </c>
      <c r="E236">
        <v>1</v>
      </c>
      <c r="F236">
        <v>1</v>
      </c>
      <c r="G236">
        <v>15514512</v>
      </c>
      <c r="H236">
        <v>2</v>
      </c>
      <c r="I236" t="s">
        <v>553</v>
      </c>
      <c r="J236" t="s">
        <v>554</v>
      </c>
      <c r="K236" t="s">
        <v>555</v>
      </c>
      <c r="L236">
        <v>1368</v>
      </c>
      <c r="N236">
        <v>1011</v>
      </c>
      <c r="O236" t="s">
        <v>305</v>
      </c>
      <c r="P236" t="s">
        <v>305</v>
      </c>
      <c r="Q236">
        <v>1</v>
      </c>
      <c r="X236">
        <v>0.01</v>
      </c>
      <c r="Y236">
        <v>0</v>
      </c>
      <c r="Z236">
        <v>1303.01</v>
      </c>
      <c r="AA236">
        <v>826.2</v>
      </c>
      <c r="AB236">
        <v>0</v>
      </c>
      <c r="AC236">
        <v>0</v>
      </c>
      <c r="AD236">
        <v>1</v>
      </c>
      <c r="AE236">
        <v>0</v>
      </c>
      <c r="AF236" t="s">
        <v>56</v>
      </c>
      <c r="AG236">
        <v>0.02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ROW(Source!A642)</f>
        <v>642</v>
      </c>
      <c r="B237">
        <v>1474098177</v>
      </c>
      <c r="C237">
        <v>1472036504</v>
      </c>
      <c r="D237">
        <v>1441819193</v>
      </c>
      <c r="E237">
        <v>15514512</v>
      </c>
      <c r="F237">
        <v>1</v>
      </c>
      <c r="G237">
        <v>15514512</v>
      </c>
      <c r="H237">
        <v>1</v>
      </c>
      <c r="I237" t="s">
        <v>538</v>
      </c>
      <c r="J237" t="s">
        <v>3</v>
      </c>
      <c r="K237" t="s">
        <v>539</v>
      </c>
      <c r="L237">
        <v>1191</v>
      </c>
      <c r="N237">
        <v>1013</v>
      </c>
      <c r="O237" t="s">
        <v>540</v>
      </c>
      <c r="P237" t="s">
        <v>540</v>
      </c>
      <c r="Q237">
        <v>1</v>
      </c>
      <c r="X237">
        <v>0.72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1</v>
      </c>
      <c r="AF237" t="s">
        <v>56</v>
      </c>
      <c r="AG237">
        <v>1.44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ROW(Source!A642)</f>
        <v>642</v>
      </c>
      <c r="B238">
        <v>1474098178</v>
      </c>
      <c r="C238">
        <v>1472036504</v>
      </c>
      <c r="D238">
        <v>1441836187</v>
      </c>
      <c r="E238">
        <v>1</v>
      </c>
      <c r="F238">
        <v>1</v>
      </c>
      <c r="G238">
        <v>15514512</v>
      </c>
      <c r="H238">
        <v>3</v>
      </c>
      <c r="I238" t="s">
        <v>649</v>
      </c>
      <c r="J238" t="s">
        <v>650</v>
      </c>
      <c r="K238" t="s">
        <v>651</v>
      </c>
      <c r="L238">
        <v>1346</v>
      </c>
      <c r="N238">
        <v>1009</v>
      </c>
      <c r="O238" t="s">
        <v>550</v>
      </c>
      <c r="P238" t="s">
        <v>550</v>
      </c>
      <c r="Q238">
        <v>1</v>
      </c>
      <c r="X238">
        <v>5.0000000000000001E-4</v>
      </c>
      <c r="Y238">
        <v>424.66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56</v>
      </c>
      <c r="AG238">
        <v>1E-3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ROW(Source!A642)</f>
        <v>642</v>
      </c>
      <c r="B239">
        <v>1474098179</v>
      </c>
      <c r="C239">
        <v>1472036504</v>
      </c>
      <c r="D239">
        <v>1441836230</v>
      </c>
      <c r="E239">
        <v>1</v>
      </c>
      <c r="F239">
        <v>1</v>
      </c>
      <c r="G239">
        <v>15514512</v>
      </c>
      <c r="H239">
        <v>3</v>
      </c>
      <c r="I239" t="s">
        <v>662</v>
      </c>
      <c r="J239" t="s">
        <v>663</v>
      </c>
      <c r="K239" t="s">
        <v>664</v>
      </c>
      <c r="L239">
        <v>1327</v>
      </c>
      <c r="N239">
        <v>1005</v>
      </c>
      <c r="O239" t="s">
        <v>609</v>
      </c>
      <c r="P239" t="s">
        <v>609</v>
      </c>
      <c r="Q239">
        <v>1</v>
      </c>
      <c r="X239">
        <v>0.05</v>
      </c>
      <c r="Y239">
        <v>46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56</v>
      </c>
      <c r="AG239">
        <v>0.1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ROW(Source!A642)</f>
        <v>642</v>
      </c>
      <c r="B240">
        <v>1474098180</v>
      </c>
      <c r="C240">
        <v>1472036504</v>
      </c>
      <c r="D240">
        <v>1441836235</v>
      </c>
      <c r="E240">
        <v>1</v>
      </c>
      <c r="F240">
        <v>1</v>
      </c>
      <c r="G240">
        <v>15514512</v>
      </c>
      <c r="H240">
        <v>3</v>
      </c>
      <c r="I240" t="s">
        <v>556</v>
      </c>
      <c r="J240" t="s">
        <v>557</v>
      </c>
      <c r="K240" t="s">
        <v>558</v>
      </c>
      <c r="L240">
        <v>1346</v>
      </c>
      <c r="N240">
        <v>1009</v>
      </c>
      <c r="O240" t="s">
        <v>550</v>
      </c>
      <c r="P240" t="s">
        <v>550</v>
      </c>
      <c r="Q240">
        <v>1</v>
      </c>
      <c r="X240">
        <v>0.05</v>
      </c>
      <c r="Y240">
        <v>31.49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56</v>
      </c>
      <c r="AG240">
        <v>0.1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ROW(Source!A643)</f>
        <v>643</v>
      </c>
      <c r="B241">
        <v>1474098181</v>
      </c>
      <c r="C241">
        <v>1472036517</v>
      </c>
      <c r="D241">
        <v>1441819193</v>
      </c>
      <c r="E241">
        <v>15514512</v>
      </c>
      <c r="F241">
        <v>1</v>
      </c>
      <c r="G241">
        <v>15514512</v>
      </c>
      <c r="H241">
        <v>1</v>
      </c>
      <c r="I241" t="s">
        <v>538</v>
      </c>
      <c r="J241" t="s">
        <v>3</v>
      </c>
      <c r="K241" t="s">
        <v>539</v>
      </c>
      <c r="L241">
        <v>1191</v>
      </c>
      <c r="N241">
        <v>1013</v>
      </c>
      <c r="O241" t="s">
        <v>540</v>
      </c>
      <c r="P241" t="s">
        <v>540</v>
      </c>
      <c r="Q241">
        <v>1</v>
      </c>
      <c r="X241">
        <v>0.2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56</v>
      </c>
      <c r="AG241">
        <v>0.4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ROW(Source!A643)</f>
        <v>643</v>
      </c>
      <c r="B242">
        <v>1474098182</v>
      </c>
      <c r="C242">
        <v>1472036517</v>
      </c>
      <c r="D242">
        <v>1441836230</v>
      </c>
      <c r="E242">
        <v>1</v>
      </c>
      <c r="F242">
        <v>1</v>
      </c>
      <c r="G242">
        <v>15514512</v>
      </c>
      <c r="H242">
        <v>3</v>
      </c>
      <c r="I242" t="s">
        <v>662</v>
      </c>
      <c r="J242" t="s">
        <v>663</v>
      </c>
      <c r="K242" t="s">
        <v>664</v>
      </c>
      <c r="L242">
        <v>1327</v>
      </c>
      <c r="N242">
        <v>1005</v>
      </c>
      <c r="O242" t="s">
        <v>609</v>
      </c>
      <c r="P242" t="s">
        <v>609</v>
      </c>
      <c r="Q242">
        <v>1</v>
      </c>
      <c r="X242">
        <v>0.1</v>
      </c>
      <c r="Y242">
        <v>46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56</v>
      </c>
      <c r="AG242">
        <v>0.2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ROW(Source!A643)</f>
        <v>643</v>
      </c>
      <c r="B243">
        <v>1474098183</v>
      </c>
      <c r="C243">
        <v>1472036517</v>
      </c>
      <c r="D243">
        <v>1441836235</v>
      </c>
      <c r="E243">
        <v>1</v>
      </c>
      <c r="F243">
        <v>1</v>
      </c>
      <c r="G243">
        <v>15514512</v>
      </c>
      <c r="H243">
        <v>3</v>
      </c>
      <c r="I243" t="s">
        <v>556</v>
      </c>
      <c r="J243" t="s">
        <v>557</v>
      </c>
      <c r="K243" t="s">
        <v>558</v>
      </c>
      <c r="L243">
        <v>1346</v>
      </c>
      <c r="N243">
        <v>1009</v>
      </c>
      <c r="O243" t="s">
        <v>550</v>
      </c>
      <c r="P243" t="s">
        <v>550</v>
      </c>
      <c r="Q243">
        <v>1</v>
      </c>
      <c r="X243">
        <v>0.1</v>
      </c>
      <c r="Y243">
        <v>31.49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0</v>
      </c>
      <c r="AF243" t="s">
        <v>56</v>
      </c>
      <c r="AG243">
        <v>0.2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ROW(Source!A644)</f>
        <v>644</v>
      </c>
      <c r="B244">
        <v>1474098184</v>
      </c>
      <c r="C244">
        <v>1472036527</v>
      </c>
      <c r="D244">
        <v>1441819193</v>
      </c>
      <c r="E244">
        <v>15514512</v>
      </c>
      <c r="F244">
        <v>1</v>
      </c>
      <c r="G244">
        <v>15514512</v>
      </c>
      <c r="H244">
        <v>1</v>
      </c>
      <c r="I244" t="s">
        <v>538</v>
      </c>
      <c r="J244" t="s">
        <v>3</v>
      </c>
      <c r="K244" t="s">
        <v>539</v>
      </c>
      <c r="L244">
        <v>1191</v>
      </c>
      <c r="N244">
        <v>1013</v>
      </c>
      <c r="O244" t="s">
        <v>540</v>
      </c>
      <c r="P244" t="s">
        <v>540</v>
      </c>
      <c r="Q244">
        <v>1</v>
      </c>
      <c r="X244">
        <v>1.24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1</v>
      </c>
      <c r="AF244" t="s">
        <v>134</v>
      </c>
      <c r="AG244">
        <v>4.96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ROW(Source!A644)</f>
        <v>644</v>
      </c>
      <c r="B245">
        <v>1474098185</v>
      </c>
      <c r="C245">
        <v>1472036527</v>
      </c>
      <c r="D245">
        <v>1441836235</v>
      </c>
      <c r="E245">
        <v>1</v>
      </c>
      <c r="F245">
        <v>1</v>
      </c>
      <c r="G245">
        <v>15514512</v>
      </c>
      <c r="H245">
        <v>3</v>
      </c>
      <c r="I245" t="s">
        <v>556</v>
      </c>
      <c r="J245" t="s">
        <v>557</v>
      </c>
      <c r="K245" t="s">
        <v>558</v>
      </c>
      <c r="L245">
        <v>1346</v>
      </c>
      <c r="N245">
        <v>1009</v>
      </c>
      <c r="O245" t="s">
        <v>550</v>
      </c>
      <c r="P245" t="s">
        <v>550</v>
      </c>
      <c r="Q245">
        <v>1</v>
      </c>
      <c r="X245">
        <v>0.05</v>
      </c>
      <c r="Y245">
        <v>31.49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134</v>
      </c>
      <c r="AG245">
        <v>0.2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ROW(Source!A644)</f>
        <v>644</v>
      </c>
      <c r="B246">
        <v>1474098186</v>
      </c>
      <c r="C246">
        <v>1472036527</v>
      </c>
      <c r="D246">
        <v>1441836361</v>
      </c>
      <c r="E246">
        <v>1</v>
      </c>
      <c r="F246">
        <v>1</v>
      </c>
      <c r="G246">
        <v>15514512</v>
      </c>
      <c r="H246">
        <v>3</v>
      </c>
      <c r="I246" t="s">
        <v>682</v>
      </c>
      <c r="J246" t="s">
        <v>683</v>
      </c>
      <c r="K246" t="s">
        <v>684</v>
      </c>
      <c r="L246">
        <v>1296</v>
      </c>
      <c r="N246">
        <v>1002</v>
      </c>
      <c r="O246" t="s">
        <v>547</v>
      </c>
      <c r="P246" t="s">
        <v>547</v>
      </c>
      <c r="Q246">
        <v>1</v>
      </c>
      <c r="X246">
        <v>0.02</v>
      </c>
      <c r="Y246">
        <v>8836.81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0</v>
      </c>
      <c r="AF246" t="s">
        <v>134</v>
      </c>
      <c r="AG246">
        <v>0.08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ROW(Source!A645)</f>
        <v>645</v>
      </c>
      <c r="B247">
        <v>1474098187</v>
      </c>
      <c r="C247">
        <v>1472036537</v>
      </c>
      <c r="D247">
        <v>1441819193</v>
      </c>
      <c r="E247">
        <v>15514512</v>
      </c>
      <c r="F247">
        <v>1</v>
      </c>
      <c r="G247">
        <v>15514512</v>
      </c>
      <c r="H247">
        <v>1</v>
      </c>
      <c r="I247" t="s">
        <v>538</v>
      </c>
      <c r="J247" t="s">
        <v>3</v>
      </c>
      <c r="K247" t="s">
        <v>539</v>
      </c>
      <c r="L247">
        <v>1191</v>
      </c>
      <c r="N247">
        <v>1013</v>
      </c>
      <c r="O247" t="s">
        <v>540</v>
      </c>
      <c r="P247" t="s">
        <v>540</v>
      </c>
      <c r="Q247">
        <v>1</v>
      </c>
      <c r="X247">
        <v>0.92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1</v>
      </c>
      <c r="AF247" t="s">
        <v>134</v>
      </c>
      <c r="AG247">
        <v>3.68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ROW(Source!A645)</f>
        <v>645</v>
      </c>
      <c r="B248">
        <v>1474098188</v>
      </c>
      <c r="C248">
        <v>1472036537</v>
      </c>
      <c r="D248">
        <v>1441836235</v>
      </c>
      <c r="E248">
        <v>1</v>
      </c>
      <c r="F248">
        <v>1</v>
      </c>
      <c r="G248">
        <v>15514512</v>
      </c>
      <c r="H248">
        <v>3</v>
      </c>
      <c r="I248" t="s">
        <v>556</v>
      </c>
      <c r="J248" t="s">
        <v>557</v>
      </c>
      <c r="K248" t="s">
        <v>558</v>
      </c>
      <c r="L248">
        <v>1346</v>
      </c>
      <c r="N248">
        <v>1009</v>
      </c>
      <c r="O248" t="s">
        <v>550</v>
      </c>
      <c r="P248" t="s">
        <v>550</v>
      </c>
      <c r="Q248">
        <v>1</v>
      </c>
      <c r="X248">
        <v>0.03</v>
      </c>
      <c r="Y248">
        <v>31.49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0</v>
      </c>
      <c r="AF248" t="s">
        <v>134</v>
      </c>
      <c r="AG248">
        <v>0.12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ROW(Source!A645)</f>
        <v>645</v>
      </c>
      <c r="B249">
        <v>1474098189</v>
      </c>
      <c r="C249">
        <v>1472036537</v>
      </c>
      <c r="D249">
        <v>1441836361</v>
      </c>
      <c r="E249">
        <v>1</v>
      </c>
      <c r="F249">
        <v>1</v>
      </c>
      <c r="G249">
        <v>15514512</v>
      </c>
      <c r="H249">
        <v>3</v>
      </c>
      <c r="I249" t="s">
        <v>682</v>
      </c>
      <c r="J249" t="s">
        <v>683</v>
      </c>
      <c r="K249" t="s">
        <v>684</v>
      </c>
      <c r="L249">
        <v>1296</v>
      </c>
      <c r="N249">
        <v>1002</v>
      </c>
      <c r="O249" t="s">
        <v>547</v>
      </c>
      <c r="P249" t="s">
        <v>547</v>
      </c>
      <c r="Q249">
        <v>1</v>
      </c>
      <c r="X249">
        <v>1.4999999999999999E-2</v>
      </c>
      <c r="Y249">
        <v>8836.81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134</v>
      </c>
      <c r="AG249">
        <v>0.06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ROW(Source!A646)</f>
        <v>646</v>
      </c>
      <c r="B250">
        <v>1474098190</v>
      </c>
      <c r="C250">
        <v>1472036547</v>
      </c>
      <c r="D250">
        <v>1441819193</v>
      </c>
      <c r="E250">
        <v>15514512</v>
      </c>
      <c r="F250">
        <v>1</v>
      </c>
      <c r="G250">
        <v>15514512</v>
      </c>
      <c r="H250">
        <v>1</v>
      </c>
      <c r="I250" t="s">
        <v>538</v>
      </c>
      <c r="J250" t="s">
        <v>3</v>
      </c>
      <c r="K250" t="s">
        <v>539</v>
      </c>
      <c r="L250">
        <v>1191</v>
      </c>
      <c r="N250">
        <v>1013</v>
      </c>
      <c r="O250" t="s">
        <v>540</v>
      </c>
      <c r="P250" t="s">
        <v>540</v>
      </c>
      <c r="Q250">
        <v>1</v>
      </c>
      <c r="X250">
        <v>0.7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1</v>
      </c>
      <c r="AF250" t="s">
        <v>3</v>
      </c>
      <c r="AG250">
        <v>0.7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ROW(Source!A682)</f>
        <v>682</v>
      </c>
      <c r="B251">
        <v>1474098191</v>
      </c>
      <c r="C251">
        <v>1472036551</v>
      </c>
      <c r="D251">
        <v>1441819193</v>
      </c>
      <c r="E251">
        <v>15514512</v>
      </c>
      <c r="F251">
        <v>1</v>
      </c>
      <c r="G251">
        <v>15514512</v>
      </c>
      <c r="H251">
        <v>1</v>
      </c>
      <c r="I251" t="s">
        <v>538</v>
      </c>
      <c r="J251" t="s">
        <v>3</v>
      </c>
      <c r="K251" t="s">
        <v>539</v>
      </c>
      <c r="L251">
        <v>1191</v>
      </c>
      <c r="N251">
        <v>1013</v>
      </c>
      <c r="O251" t="s">
        <v>540</v>
      </c>
      <c r="P251" t="s">
        <v>540</v>
      </c>
      <c r="Q251">
        <v>1</v>
      </c>
      <c r="X251">
        <v>5.58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1</v>
      </c>
      <c r="AF251" t="s">
        <v>56</v>
      </c>
      <c r="AG251">
        <v>11.16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ROW(Source!A682)</f>
        <v>682</v>
      </c>
      <c r="B252">
        <v>1474098192</v>
      </c>
      <c r="C252">
        <v>1472036551</v>
      </c>
      <c r="D252">
        <v>1441834258</v>
      </c>
      <c r="E252">
        <v>1</v>
      </c>
      <c r="F252">
        <v>1</v>
      </c>
      <c r="G252">
        <v>15514512</v>
      </c>
      <c r="H252">
        <v>2</v>
      </c>
      <c r="I252" t="s">
        <v>553</v>
      </c>
      <c r="J252" t="s">
        <v>554</v>
      </c>
      <c r="K252" t="s">
        <v>555</v>
      </c>
      <c r="L252">
        <v>1368</v>
      </c>
      <c r="N252">
        <v>1011</v>
      </c>
      <c r="O252" t="s">
        <v>305</v>
      </c>
      <c r="P252" t="s">
        <v>305</v>
      </c>
      <c r="Q252">
        <v>1</v>
      </c>
      <c r="X252">
        <v>1.01</v>
      </c>
      <c r="Y252">
        <v>0</v>
      </c>
      <c r="Z252">
        <v>1303.01</v>
      </c>
      <c r="AA252">
        <v>826.2</v>
      </c>
      <c r="AB252">
        <v>0</v>
      </c>
      <c r="AC252">
        <v>0</v>
      </c>
      <c r="AD252">
        <v>1</v>
      </c>
      <c r="AE252">
        <v>0</v>
      </c>
      <c r="AF252" t="s">
        <v>56</v>
      </c>
      <c r="AG252">
        <v>2.02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ROW(Source!A682)</f>
        <v>682</v>
      </c>
      <c r="B253">
        <v>1474098193</v>
      </c>
      <c r="C253">
        <v>1472036551</v>
      </c>
      <c r="D253">
        <v>1441836187</v>
      </c>
      <c r="E253">
        <v>1</v>
      </c>
      <c r="F253">
        <v>1</v>
      </c>
      <c r="G253">
        <v>15514512</v>
      </c>
      <c r="H253">
        <v>3</v>
      </c>
      <c r="I253" t="s">
        <v>649</v>
      </c>
      <c r="J253" t="s">
        <v>650</v>
      </c>
      <c r="K253" t="s">
        <v>651</v>
      </c>
      <c r="L253">
        <v>1346</v>
      </c>
      <c r="N253">
        <v>1009</v>
      </c>
      <c r="O253" t="s">
        <v>550</v>
      </c>
      <c r="P253" t="s">
        <v>550</v>
      </c>
      <c r="Q253">
        <v>1</v>
      </c>
      <c r="X253">
        <v>0.02</v>
      </c>
      <c r="Y253">
        <v>424.66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56</v>
      </c>
      <c r="AG253">
        <v>0.04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ROW(Source!A682)</f>
        <v>682</v>
      </c>
      <c r="B254">
        <v>1474098194</v>
      </c>
      <c r="C254">
        <v>1472036551</v>
      </c>
      <c r="D254">
        <v>1441836235</v>
      </c>
      <c r="E254">
        <v>1</v>
      </c>
      <c r="F254">
        <v>1</v>
      </c>
      <c r="G254">
        <v>15514512</v>
      </c>
      <c r="H254">
        <v>3</v>
      </c>
      <c r="I254" t="s">
        <v>556</v>
      </c>
      <c r="J254" t="s">
        <v>557</v>
      </c>
      <c r="K254" t="s">
        <v>558</v>
      </c>
      <c r="L254">
        <v>1346</v>
      </c>
      <c r="N254">
        <v>1009</v>
      </c>
      <c r="O254" t="s">
        <v>550</v>
      </c>
      <c r="P254" t="s">
        <v>550</v>
      </c>
      <c r="Q254">
        <v>1</v>
      </c>
      <c r="X254">
        <v>0.1</v>
      </c>
      <c r="Y254">
        <v>31.49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56</v>
      </c>
      <c r="AG254">
        <v>0.2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ROW(Source!A683)</f>
        <v>683</v>
      </c>
      <c r="B255">
        <v>1474098195</v>
      </c>
      <c r="C255">
        <v>1472036564</v>
      </c>
      <c r="D255">
        <v>1441819193</v>
      </c>
      <c r="E255">
        <v>15514512</v>
      </c>
      <c r="F255">
        <v>1</v>
      </c>
      <c r="G255">
        <v>15514512</v>
      </c>
      <c r="H255">
        <v>1</v>
      </c>
      <c r="I255" t="s">
        <v>538</v>
      </c>
      <c r="J255" t="s">
        <v>3</v>
      </c>
      <c r="K255" t="s">
        <v>539</v>
      </c>
      <c r="L255">
        <v>1191</v>
      </c>
      <c r="N255">
        <v>1013</v>
      </c>
      <c r="O255" t="s">
        <v>540</v>
      </c>
      <c r="P255" t="s">
        <v>540</v>
      </c>
      <c r="Q255">
        <v>1</v>
      </c>
      <c r="X255">
        <v>0.14000000000000001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1</v>
      </c>
      <c r="AF255" t="s">
        <v>134</v>
      </c>
      <c r="AG255">
        <v>0.56000000000000005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ROW(Source!A683)</f>
        <v>683</v>
      </c>
      <c r="B256">
        <v>1474098196</v>
      </c>
      <c r="C256">
        <v>1472036564</v>
      </c>
      <c r="D256">
        <v>1441852779</v>
      </c>
      <c r="E256">
        <v>1</v>
      </c>
      <c r="F256">
        <v>1</v>
      </c>
      <c r="G256">
        <v>15514512</v>
      </c>
      <c r="H256">
        <v>3</v>
      </c>
      <c r="I256" t="s">
        <v>685</v>
      </c>
      <c r="J256" t="s">
        <v>686</v>
      </c>
      <c r="K256" t="s">
        <v>687</v>
      </c>
      <c r="L256">
        <v>1355</v>
      </c>
      <c r="N256">
        <v>16987630</v>
      </c>
      <c r="O256" t="s">
        <v>26</v>
      </c>
      <c r="P256" t="s">
        <v>26</v>
      </c>
      <c r="Q256">
        <v>100</v>
      </c>
      <c r="X256">
        <v>0.01</v>
      </c>
      <c r="Y256">
        <v>204.83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134</v>
      </c>
      <c r="AG256">
        <v>0.04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ROW(Source!A684)</f>
        <v>684</v>
      </c>
      <c r="B257">
        <v>1474098197</v>
      </c>
      <c r="C257">
        <v>1472036571</v>
      </c>
      <c r="D257">
        <v>1441819193</v>
      </c>
      <c r="E257">
        <v>15514512</v>
      </c>
      <c r="F257">
        <v>1</v>
      </c>
      <c r="G257">
        <v>15514512</v>
      </c>
      <c r="H257">
        <v>1</v>
      </c>
      <c r="I257" t="s">
        <v>538</v>
      </c>
      <c r="J257" t="s">
        <v>3</v>
      </c>
      <c r="K257" t="s">
        <v>539</v>
      </c>
      <c r="L257">
        <v>1191</v>
      </c>
      <c r="N257">
        <v>1013</v>
      </c>
      <c r="O257" t="s">
        <v>540</v>
      </c>
      <c r="P257" t="s">
        <v>540</v>
      </c>
      <c r="Q257">
        <v>1</v>
      </c>
      <c r="X257">
        <v>4.9800000000000004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1</v>
      </c>
      <c r="AF257" t="s">
        <v>3</v>
      </c>
      <c r="AG257">
        <v>4.9800000000000004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ROW(Source!A684)</f>
        <v>684</v>
      </c>
      <c r="B258">
        <v>1474098198</v>
      </c>
      <c r="C258">
        <v>1472036571</v>
      </c>
      <c r="D258">
        <v>1441833846</v>
      </c>
      <c r="E258">
        <v>1</v>
      </c>
      <c r="F258">
        <v>1</v>
      </c>
      <c r="G258">
        <v>15514512</v>
      </c>
      <c r="H258">
        <v>2</v>
      </c>
      <c r="I258" t="s">
        <v>688</v>
      </c>
      <c r="J258" t="s">
        <v>689</v>
      </c>
      <c r="K258" t="s">
        <v>690</v>
      </c>
      <c r="L258">
        <v>1368</v>
      </c>
      <c r="N258">
        <v>1011</v>
      </c>
      <c r="O258" t="s">
        <v>305</v>
      </c>
      <c r="P258" t="s">
        <v>305</v>
      </c>
      <c r="Q258">
        <v>1</v>
      </c>
      <c r="X258">
        <v>0.28599999999999998</v>
      </c>
      <c r="Y258">
        <v>0</v>
      </c>
      <c r="Z258">
        <v>6.27</v>
      </c>
      <c r="AA258">
        <v>0.04</v>
      </c>
      <c r="AB258">
        <v>0</v>
      </c>
      <c r="AC258">
        <v>0</v>
      </c>
      <c r="AD258">
        <v>1</v>
      </c>
      <c r="AE258">
        <v>0</v>
      </c>
      <c r="AF258" t="s">
        <v>3</v>
      </c>
      <c r="AG258">
        <v>0.28599999999999998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ROW(Source!A684)</f>
        <v>684</v>
      </c>
      <c r="B259">
        <v>1474098199</v>
      </c>
      <c r="C259">
        <v>1472036571</v>
      </c>
      <c r="D259">
        <v>1441836235</v>
      </c>
      <c r="E259">
        <v>1</v>
      </c>
      <c r="F259">
        <v>1</v>
      </c>
      <c r="G259">
        <v>15514512</v>
      </c>
      <c r="H259">
        <v>3</v>
      </c>
      <c r="I259" t="s">
        <v>556</v>
      </c>
      <c r="J259" t="s">
        <v>557</v>
      </c>
      <c r="K259" t="s">
        <v>558</v>
      </c>
      <c r="L259">
        <v>1346</v>
      </c>
      <c r="N259">
        <v>1009</v>
      </c>
      <c r="O259" t="s">
        <v>550</v>
      </c>
      <c r="P259" t="s">
        <v>550</v>
      </c>
      <c r="Q259">
        <v>1</v>
      </c>
      <c r="X259">
        <v>1.4999999999999999E-2</v>
      </c>
      <c r="Y259">
        <v>31.49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3</v>
      </c>
      <c r="AG259">
        <v>1.4999999999999999E-2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ROW(Source!A684)</f>
        <v>684</v>
      </c>
      <c r="B260">
        <v>1474098200</v>
      </c>
      <c r="C260">
        <v>1472036571</v>
      </c>
      <c r="D260">
        <v>1441836369</v>
      </c>
      <c r="E260">
        <v>1</v>
      </c>
      <c r="F260">
        <v>1</v>
      </c>
      <c r="G260">
        <v>15514512</v>
      </c>
      <c r="H260">
        <v>3</v>
      </c>
      <c r="I260" t="s">
        <v>691</v>
      </c>
      <c r="J260" t="s">
        <v>692</v>
      </c>
      <c r="K260" t="s">
        <v>693</v>
      </c>
      <c r="L260">
        <v>1296</v>
      </c>
      <c r="N260">
        <v>1002</v>
      </c>
      <c r="O260" t="s">
        <v>547</v>
      </c>
      <c r="P260" t="s">
        <v>547</v>
      </c>
      <c r="Q260">
        <v>1</v>
      </c>
      <c r="X260">
        <v>5.0000000000000001E-3</v>
      </c>
      <c r="Y260">
        <v>132.85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</v>
      </c>
      <c r="AG260">
        <v>5.0000000000000001E-3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ROW(Source!A684)</f>
        <v>684</v>
      </c>
      <c r="B261">
        <v>1474098201</v>
      </c>
      <c r="C261">
        <v>1472036571</v>
      </c>
      <c r="D261">
        <v>1441834701</v>
      </c>
      <c r="E261">
        <v>1</v>
      </c>
      <c r="F261">
        <v>1</v>
      </c>
      <c r="G261">
        <v>15514512</v>
      </c>
      <c r="H261">
        <v>3</v>
      </c>
      <c r="I261" t="s">
        <v>694</v>
      </c>
      <c r="J261" t="s">
        <v>695</v>
      </c>
      <c r="K261" t="s">
        <v>696</v>
      </c>
      <c r="L261">
        <v>1346</v>
      </c>
      <c r="N261">
        <v>1009</v>
      </c>
      <c r="O261" t="s">
        <v>550</v>
      </c>
      <c r="P261" t="s">
        <v>550</v>
      </c>
      <c r="Q261">
        <v>1</v>
      </c>
      <c r="X261">
        <v>0.04</v>
      </c>
      <c r="Y261">
        <v>4174.13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</v>
      </c>
      <c r="AG261">
        <v>0.04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ROW(Source!A685)</f>
        <v>685</v>
      </c>
      <c r="B262">
        <v>1474098202</v>
      </c>
      <c r="C262">
        <v>1472036587</v>
      </c>
      <c r="D262">
        <v>1441819193</v>
      </c>
      <c r="E262">
        <v>15514512</v>
      </c>
      <c r="F262">
        <v>1</v>
      </c>
      <c r="G262">
        <v>15514512</v>
      </c>
      <c r="H262">
        <v>1</v>
      </c>
      <c r="I262" t="s">
        <v>538</v>
      </c>
      <c r="J262" t="s">
        <v>3</v>
      </c>
      <c r="K262" t="s">
        <v>539</v>
      </c>
      <c r="L262">
        <v>1191</v>
      </c>
      <c r="N262">
        <v>1013</v>
      </c>
      <c r="O262" t="s">
        <v>540</v>
      </c>
      <c r="P262" t="s">
        <v>540</v>
      </c>
      <c r="Q262">
        <v>1</v>
      </c>
      <c r="X262">
        <v>3.77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1</v>
      </c>
      <c r="AF262" t="s">
        <v>56</v>
      </c>
      <c r="AG262">
        <v>7.54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ROW(Source!A685)</f>
        <v>685</v>
      </c>
      <c r="B263">
        <v>1474098203</v>
      </c>
      <c r="C263">
        <v>1472036587</v>
      </c>
      <c r="D263">
        <v>1441833846</v>
      </c>
      <c r="E263">
        <v>1</v>
      </c>
      <c r="F263">
        <v>1</v>
      </c>
      <c r="G263">
        <v>15514512</v>
      </c>
      <c r="H263">
        <v>2</v>
      </c>
      <c r="I263" t="s">
        <v>688</v>
      </c>
      <c r="J263" t="s">
        <v>689</v>
      </c>
      <c r="K263" t="s">
        <v>690</v>
      </c>
      <c r="L263">
        <v>1368</v>
      </c>
      <c r="N263">
        <v>1011</v>
      </c>
      <c r="O263" t="s">
        <v>305</v>
      </c>
      <c r="P263" t="s">
        <v>305</v>
      </c>
      <c r="Q263">
        <v>1</v>
      </c>
      <c r="X263">
        <v>0.17499999999999999</v>
      </c>
      <c r="Y263">
        <v>0</v>
      </c>
      <c r="Z263">
        <v>6.27</v>
      </c>
      <c r="AA263">
        <v>0.04</v>
      </c>
      <c r="AB263">
        <v>0</v>
      </c>
      <c r="AC263">
        <v>0</v>
      </c>
      <c r="AD263">
        <v>1</v>
      </c>
      <c r="AE263">
        <v>0</v>
      </c>
      <c r="AF263" t="s">
        <v>56</v>
      </c>
      <c r="AG263">
        <v>0.35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ROW(Source!A685)</f>
        <v>685</v>
      </c>
      <c r="B264">
        <v>1474098204</v>
      </c>
      <c r="C264">
        <v>1472036587</v>
      </c>
      <c r="D264">
        <v>1441836235</v>
      </c>
      <c r="E264">
        <v>1</v>
      </c>
      <c r="F264">
        <v>1</v>
      </c>
      <c r="G264">
        <v>15514512</v>
      </c>
      <c r="H264">
        <v>3</v>
      </c>
      <c r="I264" t="s">
        <v>556</v>
      </c>
      <c r="J264" t="s">
        <v>557</v>
      </c>
      <c r="K264" t="s">
        <v>558</v>
      </c>
      <c r="L264">
        <v>1346</v>
      </c>
      <c r="N264">
        <v>1009</v>
      </c>
      <c r="O264" t="s">
        <v>550</v>
      </c>
      <c r="P264" t="s">
        <v>550</v>
      </c>
      <c r="Q264">
        <v>1</v>
      </c>
      <c r="X264">
        <v>1.4999999999999999E-2</v>
      </c>
      <c r="Y264">
        <v>31.49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0</v>
      </c>
      <c r="AF264" t="s">
        <v>56</v>
      </c>
      <c r="AG264">
        <v>0.03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ROW(Source!A685)</f>
        <v>685</v>
      </c>
      <c r="B265">
        <v>1474098205</v>
      </c>
      <c r="C265">
        <v>1472036587</v>
      </c>
      <c r="D265">
        <v>1441836369</v>
      </c>
      <c r="E265">
        <v>1</v>
      </c>
      <c r="F265">
        <v>1</v>
      </c>
      <c r="G265">
        <v>15514512</v>
      </c>
      <c r="H265">
        <v>3</v>
      </c>
      <c r="I265" t="s">
        <v>691</v>
      </c>
      <c r="J265" t="s">
        <v>692</v>
      </c>
      <c r="K265" t="s">
        <v>693</v>
      </c>
      <c r="L265">
        <v>1296</v>
      </c>
      <c r="N265">
        <v>1002</v>
      </c>
      <c r="O265" t="s">
        <v>547</v>
      </c>
      <c r="P265" t="s">
        <v>547</v>
      </c>
      <c r="Q265">
        <v>1</v>
      </c>
      <c r="X265">
        <v>5.0000000000000001E-3</v>
      </c>
      <c r="Y265">
        <v>132.85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56</v>
      </c>
      <c r="AG265">
        <v>0.01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ROW(Source!A686)</f>
        <v>686</v>
      </c>
      <c r="B266">
        <v>1474098206</v>
      </c>
      <c r="C266">
        <v>1472036600</v>
      </c>
      <c r="D266">
        <v>1441819193</v>
      </c>
      <c r="E266">
        <v>15514512</v>
      </c>
      <c r="F266">
        <v>1</v>
      </c>
      <c r="G266">
        <v>15514512</v>
      </c>
      <c r="H266">
        <v>1</v>
      </c>
      <c r="I266" t="s">
        <v>538</v>
      </c>
      <c r="J266" t="s">
        <v>3</v>
      </c>
      <c r="K266" t="s">
        <v>539</v>
      </c>
      <c r="L266">
        <v>1191</v>
      </c>
      <c r="N266">
        <v>1013</v>
      </c>
      <c r="O266" t="s">
        <v>540</v>
      </c>
      <c r="P266" t="s">
        <v>540</v>
      </c>
      <c r="Q266">
        <v>1</v>
      </c>
      <c r="X266">
        <v>2.95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1</v>
      </c>
      <c r="AF266" t="s">
        <v>56</v>
      </c>
      <c r="AG266">
        <v>5.9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ROW(Source!A686)</f>
        <v>686</v>
      </c>
      <c r="B267">
        <v>1474098207</v>
      </c>
      <c r="C267">
        <v>1472036600</v>
      </c>
      <c r="D267">
        <v>1441836235</v>
      </c>
      <c r="E267">
        <v>1</v>
      </c>
      <c r="F267">
        <v>1</v>
      </c>
      <c r="G267">
        <v>15514512</v>
      </c>
      <c r="H267">
        <v>3</v>
      </c>
      <c r="I267" t="s">
        <v>556</v>
      </c>
      <c r="J267" t="s">
        <v>557</v>
      </c>
      <c r="K267" t="s">
        <v>558</v>
      </c>
      <c r="L267">
        <v>1346</v>
      </c>
      <c r="N267">
        <v>1009</v>
      </c>
      <c r="O267" t="s">
        <v>550</v>
      </c>
      <c r="P267" t="s">
        <v>550</v>
      </c>
      <c r="Q267">
        <v>1</v>
      </c>
      <c r="X267">
        <v>1.4999999999999999E-2</v>
      </c>
      <c r="Y267">
        <v>31.49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56</v>
      </c>
      <c r="AG267">
        <v>0.03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ROW(Source!A686)</f>
        <v>686</v>
      </c>
      <c r="B268">
        <v>1474098208</v>
      </c>
      <c r="C268">
        <v>1472036600</v>
      </c>
      <c r="D268">
        <v>1441836369</v>
      </c>
      <c r="E268">
        <v>1</v>
      </c>
      <c r="F268">
        <v>1</v>
      </c>
      <c r="G268">
        <v>15514512</v>
      </c>
      <c r="H268">
        <v>3</v>
      </c>
      <c r="I268" t="s">
        <v>691</v>
      </c>
      <c r="J268" t="s">
        <v>692</v>
      </c>
      <c r="K268" t="s">
        <v>693</v>
      </c>
      <c r="L268">
        <v>1296</v>
      </c>
      <c r="N268">
        <v>1002</v>
      </c>
      <c r="O268" t="s">
        <v>547</v>
      </c>
      <c r="P268" t="s">
        <v>547</v>
      </c>
      <c r="Q268">
        <v>1</v>
      </c>
      <c r="X268">
        <v>5.0000000000000001E-3</v>
      </c>
      <c r="Y268">
        <v>132.85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56</v>
      </c>
      <c r="AG268">
        <v>0.01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ROW(Source!A687)</f>
        <v>687</v>
      </c>
      <c r="B269">
        <v>1474098209</v>
      </c>
      <c r="C269">
        <v>1472036610</v>
      </c>
      <c r="D269">
        <v>1441819193</v>
      </c>
      <c r="E269">
        <v>15514512</v>
      </c>
      <c r="F269">
        <v>1</v>
      </c>
      <c r="G269">
        <v>15514512</v>
      </c>
      <c r="H269">
        <v>1</v>
      </c>
      <c r="I269" t="s">
        <v>538</v>
      </c>
      <c r="J269" t="s">
        <v>3</v>
      </c>
      <c r="K269" t="s">
        <v>539</v>
      </c>
      <c r="L269">
        <v>1191</v>
      </c>
      <c r="N269">
        <v>1013</v>
      </c>
      <c r="O269" t="s">
        <v>540</v>
      </c>
      <c r="P269" t="s">
        <v>540</v>
      </c>
      <c r="Q269">
        <v>1</v>
      </c>
      <c r="X269">
        <v>0.42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1</v>
      </c>
      <c r="AF269" t="s">
        <v>19</v>
      </c>
      <c r="AG269">
        <v>7.14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ROW(Source!A687)</f>
        <v>687</v>
      </c>
      <c r="B270">
        <v>1474098210</v>
      </c>
      <c r="C270">
        <v>1472036610</v>
      </c>
      <c r="D270">
        <v>1441836235</v>
      </c>
      <c r="E270">
        <v>1</v>
      </c>
      <c r="F270">
        <v>1</v>
      </c>
      <c r="G270">
        <v>15514512</v>
      </c>
      <c r="H270">
        <v>3</v>
      </c>
      <c r="I270" t="s">
        <v>556</v>
      </c>
      <c r="J270" t="s">
        <v>557</v>
      </c>
      <c r="K270" t="s">
        <v>558</v>
      </c>
      <c r="L270">
        <v>1346</v>
      </c>
      <c r="N270">
        <v>1009</v>
      </c>
      <c r="O270" t="s">
        <v>550</v>
      </c>
      <c r="P270" t="s">
        <v>550</v>
      </c>
      <c r="Q270">
        <v>1</v>
      </c>
      <c r="X270">
        <v>0.01</v>
      </c>
      <c r="Y270">
        <v>31.49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19</v>
      </c>
      <c r="AG270">
        <v>0.17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ROW(Source!A688)</f>
        <v>688</v>
      </c>
      <c r="B271">
        <v>1474098211</v>
      </c>
      <c r="C271">
        <v>1472036617</v>
      </c>
      <c r="D271">
        <v>1441819193</v>
      </c>
      <c r="E271">
        <v>15514512</v>
      </c>
      <c r="F271">
        <v>1</v>
      </c>
      <c r="G271">
        <v>15514512</v>
      </c>
      <c r="H271">
        <v>1</v>
      </c>
      <c r="I271" t="s">
        <v>538</v>
      </c>
      <c r="J271" t="s">
        <v>3</v>
      </c>
      <c r="K271" t="s">
        <v>539</v>
      </c>
      <c r="L271">
        <v>1191</v>
      </c>
      <c r="N271">
        <v>1013</v>
      </c>
      <c r="O271" t="s">
        <v>540</v>
      </c>
      <c r="P271" t="s">
        <v>540</v>
      </c>
      <c r="Q271">
        <v>1</v>
      </c>
      <c r="X271">
        <v>1.83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1</v>
      </c>
      <c r="AF271" t="s">
        <v>56</v>
      </c>
      <c r="AG271">
        <v>3.66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ROW(Source!A688)</f>
        <v>688</v>
      </c>
      <c r="B272">
        <v>1474098212</v>
      </c>
      <c r="C272">
        <v>1472036617</v>
      </c>
      <c r="D272">
        <v>1441836187</v>
      </c>
      <c r="E272">
        <v>1</v>
      </c>
      <c r="F272">
        <v>1</v>
      </c>
      <c r="G272">
        <v>15514512</v>
      </c>
      <c r="H272">
        <v>3</v>
      </c>
      <c r="I272" t="s">
        <v>649</v>
      </c>
      <c r="J272" t="s">
        <v>650</v>
      </c>
      <c r="K272" t="s">
        <v>651</v>
      </c>
      <c r="L272">
        <v>1346</v>
      </c>
      <c r="N272">
        <v>1009</v>
      </c>
      <c r="O272" t="s">
        <v>550</v>
      </c>
      <c r="P272" t="s">
        <v>550</v>
      </c>
      <c r="Q272">
        <v>1</v>
      </c>
      <c r="X272">
        <v>1.6E-2</v>
      </c>
      <c r="Y272">
        <v>424.66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56</v>
      </c>
      <c r="AG272">
        <v>3.2000000000000001E-2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ROW(Source!A688)</f>
        <v>688</v>
      </c>
      <c r="B273">
        <v>1474098213</v>
      </c>
      <c r="C273">
        <v>1472036617</v>
      </c>
      <c r="D273">
        <v>1441836235</v>
      </c>
      <c r="E273">
        <v>1</v>
      </c>
      <c r="F273">
        <v>1</v>
      </c>
      <c r="G273">
        <v>15514512</v>
      </c>
      <c r="H273">
        <v>3</v>
      </c>
      <c r="I273" t="s">
        <v>556</v>
      </c>
      <c r="J273" t="s">
        <v>557</v>
      </c>
      <c r="K273" t="s">
        <v>558</v>
      </c>
      <c r="L273">
        <v>1346</v>
      </c>
      <c r="N273">
        <v>1009</v>
      </c>
      <c r="O273" t="s">
        <v>550</v>
      </c>
      <c r="P273" t="s">
        <v>550</v>
      </c>
      <c r="Q273">
        <v>1</v>
      </c>
      <c r="X273">
        <v>0.05</v>
      </c>
      <c r="Y273">
        <v>31.49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0</v>
      </c>
      <c r="AF273" t="s">
        <v>56</v>
      </c>
      <c r="AG273">
        <v>0.1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ROW(Source!A689)</f>
        <v>689</v>
      </c>
      <c r="B274">
        <v>1474098214</v>
      </c>
      <c r="C274">
        <v>1472036627</v>
      </c>
      <c r="D274">
        <v>1441819193</v>
      </c>
      <c r="E274">
        <v>15514512</v>
      </c>
      <c r="F274">
        <v>1</v>
      </c>
      <c r="G274">
        <v>15514512</v>
      </c>
      <c r="H274">
        <v>1</v>
      </c>
      <c r="I274" t="s">
        <v>538</v>
      </c>
      <c r="J274" t="s">
        <v>3</v>
      </c>
      <c r="K274" t="s">
        <v>539</v>
      </c>
      <c r="L274">
        <v>1191</v>
      </c>
      <c r="N274">
        <v>1013</v>
      </c>
      <c r="O274" t="s">
        <v>540</v>
      </c>
      <c r="P274" t="s">
        <v>540</v>
      </c>
      <c r="Q274">
        <v>1</v>
      </c>
      <c r="X274">
        <v>0.72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1</v>
      </c>
      <c r="AF274" t="s">
        <v>56</v>
      </c>
      <c r="AG274">
        <v>1.44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ROW(Source!A689)</f>
        <v>689</v>
      </c>
      <c r="B275">
        <v>1474098215</v>
      </c>
      <c r="C275">
        <v>1472036627</v>
      </c>
      <c r="D275">
        <v>1441836187</v>
      </c>
      <c r="E275">
        <v>1</v>
      </c>
      <c r="F275">
        <v>1</v>
      </c>
      <c r="G275">
        <v>15514512</v>
      </c>
      <c r="H275">
        <v>3</v>
      </c>
      <c r="I275" t="s">
        <v>649</v>
      </c>
      <c r="J275" t="s">
        <v>650</v>
      </c>
      <c r="K275" t="s">
        <v>651</v>
      </c>
      <c r="L275">
        <v>1346</v>
      </c>
      <c r="N275">
        <v>1009</v>
      </c>
      <c r="O275" t="s">
        <v>550</v>
      </c>
      <c r="P275" t="s">
        <v>550</v>
      </c>
      <c r="Q275">
        <v>1</v>
      </c>
      <c r="X275">
        <v>5.0000000000000001E-4</v>
      </c>
      <c r="Y275">
        <v>424.66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0</v>
      </c>
      <c r="AF275" t="s">
        <v>56</v>
      </c>
      <c r="AG275">
        <v>1E-3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ROW(Source!A689)</f>
        <v>689</v>
      </c>
      <c r="B276">
        <v>1474098216</v>
      </c>
      <c r="C276">
        <v>1472036627</v>
      </c>
      <c r="D276">
        <v>1441836230</v>
      </c>
      <c r="E276">
        <v>1</v>
      </c>
      <c r="F276">
        <v>1</v>
      </c>
      <c r="G276">
        <v>15514512</v>
      </c>
      <c r="H276">
        <v>3</v>
      </c>
      <c r="I276" t="s">
        <v>662</v>
      </c>
      <c r="J276" t="s">
        <v>663</v>
      </c>
      <c r="K276" t="s">
        <v>664</v>
      </c>
      <c r="L276">
        <v>1327</v>
      </c>
      <c r="N276">
        <v>1005</v>
      </c>
      <c r="O276" t="s">
        <v>609</v>
      </c>
      <c r="P276" t="s">
        <v>609</v>
      </c>
      <c r="Q276">
        <v>1</v>
      </c>
      <c r="X276">
        <v>0.05</v>
      </c>
      <c r="Y276">
        <v>46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0</v>
      </c>
      <c r="AF276" t="s">
        <v>56</v>
      </c>
      <c r="AG276">
        <v>0.1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ROW(Source!A689)</f>
        <v>689</v>
      </c>
      <c r="B277">
        <v>1474098217</v>
      </c>
      <c r="C277">
        <v>1472036627</v>
      </c>
      <c r="D277">
        <v>1441836235</v>
      </c>
      <c r="E277">
        <v>1</v>
      </c>
      <c r="F277">
        <v>1</v>
      </c>
      <c r="G277">
        <v>15514512</v>
      </c>
      <c r="H277">
        <v>3</v>
      </c>
      <c r="I277" t="s">
        <v>556</v>
      </c>
      <c r="J277" t="s">
        <v>557</v>
      </c>
      <c r="K277" t="s">
        <v>558</v>
      </c>
      <c r="L277">
        <v>1346</v>
      </c>
      <c r="N277">
        <v>1009</v>
      </c>
      <c r="O277" t="s">
        <v>550</v>
      </c>
      <c r="P277" t="s">
        <v>550</v>
      </c>
      <c r="Q277">
        <v>1</v>
      </c>
      <c r="X277">
        <v>0.05</v>
      </c>
      <c r="Y277">
        <v>31.49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56</v>
      </c>
      <c r="AG277">
        <v>0.1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ROW(Source!A690)</f>
        <v>690</v>
      </c>
      <c r="B278">
        <v>1474098218</v>
      </c>
      <c r="C278">
        <v>1472036640</v>
      </c>
      <c r="D278">
        <v>1441819193</v>
      </c>
      <c r="E278">
        <v>15514512</v>
      </c>
      <c r="F278">
        <v>1</v>
      </c>
      <c r="G278">
        <v>15514512</v>
      </c>
      <c r="H278">
        <v>1</v>
      </c>
      <c r="I278" t="s">
        <v>538</v>
      </c>
      <c r="J278" t="s">
        <v>3</v>
      </c>
      <c r="K278" t="s">
        <v>539</v>
      </c>
      <c r="L278">
        <v>1191</v>
      </c>
      <c r="N278">
        <v>1013</v>
      </c>
      <c r="O278" t="s">
        <v>540</v>
      </c>
      <c r="P278" t="s">
        <v>540</v>
      </c>
      <c r="Q278">
        <v>1</v>
      </c>
      <c r="X278">
        <v>0.2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1</v>
      </c>
      <c r="AF278" t="s">
        <v>56</v>
      </c>
      <c r="AG278">
        <v>0.4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ROW(Source!A690)</f>
        <v>690</v>
      </c>
      <c r="B279">
        <v>1474098219</v>
      </c>
      <c r="C279">
        <v>1472036640</v>
      </c>
      <c r="D279">
        <v>1441836230</v>
      </c>
      <c r="E279">
        <v>1</v>
      </c>
      <c r="F279">
        <v>1</v>
      </c>
      <c r="G279">
        <v>15514512</v>
      </c>
      <c r="H279">
        <v>3</v>
      </c>
      <c r="I279" t="s">
        <v>662</v>
      </c>
      <c r="J279" t="s">
        <v>663</v>
      </c>
      <c r="K279" t="s">
        <v>664</v>
      </c>
      <c r="L279">
        <v>1327</v>
      </c>
      <c r="N279">
        <v>1005</v>
      </c>
      <c r="O279" t="s">
        <v>609</v>
      </c>
      <c r="P279" t="s">
        <v>609</v>
      </c>
      <c r="Q279">
        <v>1</v>
      </c>
      <c r="X279">
        <v>0.1</v>
      </c>
      <c r="Y279">
        <v>46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56</v>
      </c>
      <c r="AG279">
        <v>0.2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ROW(Source!A690)</f>
        <v>690</v>
      </c>
      <c r="B280">
        <v>1474098220</v>
      </c>
      <c r="C280">
        <v>1472036640</v>
      </c>
      <c r="D280">
        <v>1441836235</v>
      </c>
      <c r="E280">
        <v>1</v>
      </c>
      <c r="F280">
        <v>1</v>
      </c>
      <c r="G280">
        <v>15514512</v>
      </c>
      <c r="H280">
        <v>3</v>
      </c>
      <c r="I280" t="s">
        <v>556</v>
      </c>
      <c r="J280" t="s">
        <v>557</v>
      </c>
      <c r="K280" t="s">
        <v>558</v>
      </c>
      <c r="L280">
        <v>1346</v>
      </c>
      <c r="N280">
        <v>1009</v>
      </c>
      <c r="O280" t="s">
        <v>550</v>
      </c>
      <c r="P280" t="s">
        <v>550</v>
      </c>
      <c r="Q280">
        <v>1</v>
      </c>
      <c r="X280">
        <v>0.1</v>
      </c>
      <c r="Y280">
        <v>31.49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56</v>
      </c>
      <c r="AG280">
        <v>0.2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ROW(Source!A691)</f>
        <v>691</v>
      </c>
      <c r="B281">
        <v>1474098221</v>
      </c>
      <c r="C281">
        <v>1472036650</v>
      </c>
      <c r="D281">
        <v>1441819193</v>
      </c>
      <c r="E281">
        <v>15514512</v>
      </c>
      <c r="F281">
        <v>1</v>
      </c>
      <c r="G281">
        <v>15514512</v>
      </c>
      <c r="H281">
        <v>1</v>
      </c>
      <c r="I281" t="s">
        <v>538</v>
      </c>
      <c r="J281" t="s">
        <v>3</v>
      </c>
      <c r="K281" t="s">
        <v>539</v>
      </c>
      <c r="L281">
        <v>1191</v>
      </c>
      <c r="N281">
        <v>1013</v>
      </c>
      <c r="O281" t="s">
        <v>540</v>
      </c>
      <c r="P281" t="s">
        <v>540</v>
      </c>
      <c r="Q281">
        <v>1</v>
      </c>
      <c r="X281">
        <v>0.7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1</v>
      </c>
      <c r="AF281" t="s">
        <v>3</v>
      </c>
      <c r="AG281">
        <v>0.7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ROW(Source!A757)</f>
        <v>757</v>
      </c>
      <c r="B282">
        <v>1474098222</v>
      </c>
      <c r="C282">
        <v>1472036654</v>
      </c>
      <c r="D282">
        <v>1441819193</v>
      </c>
      <c r="E282">
        <v>15514512</v>
      </c>
      <c r="F282">
        <v>1</v>
      </c>
      <c r="G282">
        <v>15514512</v>
      </c>
      <c r="H282">
        <v>1</v>
      </c>
      <c r="I282" t="s">
        <v>538</v>
      </c>
      <c r="J282" t="s">
        <v>3</v>
      </c>
      <c r="K282" t="s">
        <v>539</v>
      </c>
      <c r="L282">
        <v>1191</v>
      </c>
      <c r="N282">
        <v>1013</v>
      </c>
      <c r="O282" t="s">
        <v>540</v>
      </c>
      <c r="P282" t="s">
        <v>540</v>
      </c>
      <c r="Q282">
        <v>1</v>
      </c>
      <c r="X282">
        <v>1.06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1</v>
      </c>
      <c r="AF282" t="s">
        <v>56</v>
      </c>
      <c r="AG282">
        <v>2.12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ROW(Source!A758)</f>
        <v>758</v>
      </c>
      <c r="B283">
        <v>1474098223</v>
      </c>
      <c r="C283">
        <v>1472036658</v>
      </c>
      <c r="D283">
        <v>1441819193</v>
      </c>
      <c r="E283">
        <v>15514512</v>
      </c>
      <c r="F283">
        <v>1</v>
      </c>
      <c r="G283">
        <v>15514512</v>
      </c>
      <c r="H283">
        <v>1</v>
      </c>
      <c r="I283" t="s">
        <v>538</v>
      </c>
      <c r="J283" t="s">
        <v>3</v>
      </c>
      <c r="K283" t="s">
        <v>539</v>
      </c>
      <c r="L283">
        <v>1191</v>
      </c>
      <c r="N283">
        <v>1013</v>
      </c>
      <c r="O283" t="s">
        <v>540</v>
      </c>
      <c r="P283" t="s">
        <v>540</v>
      </c>
      <c r="Q283">
        <v>1</v>
      </c>
      <c r="X283">
        <v>1.76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1</v>
      </c>
      <c r="AF283" t="s">
        <v>56</v>
      </c>
      <c r="AG283">
        <v>3.52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ROW(Source!A759)</f>
        <v>759</v>
      </c>
      <c r="B284">
        <v>1474098224</v>
      </c>
      <c r="C284">
        <v>1472036662</v>
      </c>
      <c r="D284">
        <v>1441819193</v>
      </c>
      <c r="E284">
        <v>15514512</v>
      </c>
      <c r="F284">
        <v>1</v>
      </c>
      <c r="G284">
        <v>15514512</v>
      </c>
      <c r="H284">
        <v>1</v>
      </c>
      <c r="I284" t="s">
        <v>538</v>
      </c>
      <c r="J284" t="s">
        <v>3</v>
      </c>
      <c r="K284" t="s">
        <v>539</v>
      </c>
      <c r="L284">
        <v>1191</v>
      </c>
      <c r="N284">
        <v>1013</v>
      </c>
      <c r="O284" t="s">
        <v>540</v>
      </c>
      <c r="P284" t="s">
        <v>540</v>
      </c>
      <c r="Q284">
        <v>1</v>
      </c>
      <c r="X284">
        <v>1.59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1</v>
      </c>
      <c r="AF284" t="s">
        <v>56</v>
      </c>
      <c r="AG284">
        <v>3.18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ROW(Source!A759)</f>
        <v>759</v>
      </c>
      <c r="B285">
        <v>1474098225</v>
      </c>
      <c r="C285">
        <v>1472036662</v>
      </c>
      <c r="D285">
        <v>1441836235</v>
      </c>
      <c r="E285">
        <v>1</v>
      </c>
      <c r="F285">
        <v>1</v>
      </c>
      <c r="G285">
        <v>15514512</v>
      </c>
      <c r="H285">
        <v>3</v>
      </c>
      <c r="I285" t="s">
        <v>556</v>
      </c>
      <c r="J285" t="s">
        <v>557</v>
      </c>
      <c r="K285" t="s">
        <v>558</v>
      </c>
      <c r="L285">
        <v>1346</v>
      </c>
      <c r="N285">
        <v>1009</v>
      </c>
      <c r="O285" t="s">
        <v>550</v>
      </c>
      <c r="P285" t="s">
        <v>550</v>
      </c>
      <c r="Q285">
        <v>1</v>
      </c>
      <c r="X285">
        <v>0.01</v>
      </c>
      <c r="Y285">
        <v>31.49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0</v>
      </c>
      <c r="AF285" t="s">
        <v>56</v>
      </c>
      <c r="AG285">
        <v>0.02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ROW(Source!A760)</f>
        <v>760</v>
      </c>
      <c r="B286">
        <v>1474098226</v>
      </c>
      <c r="C286">
        <v>1472036669</v>
      </c>
      <c r="D286">
        <v>1441819193</v>
      </c>
      <c r="E286">
        <v>15514512</v>
      </c>
      <c r="F286">
        <v>1</v>
      </c>
      <c r="G286">
        <v>15514512</v>
      </c>
      <c r="H286">
        <v>1</v>
      </c>
      <c r="I286" t="s">
        <v>538</v>
      </c>
      <c r="J286" t="s">
        <v>3</v>
      </c>
      <c r="K286" t="s">
        <v>539</v>
      </c>
      <c r="L286">
        <v>1191</v>
      </c>
      <c r="N286">
        <v>1013</v>
      </c>
      <c r="O286" t="s">
        <v>540</v>
      </c>
      <c r="P286" t="s">
        <v>540</v>
      </c>
      <c r="Q286">
        <v>1</v>
      </c>
      <c r="X286">
        <v>0.15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1</v>
      </c>
      <c r="AF286" t="s">
        <v>3</v>
      </c>
      <c r="AG286">
        <v>0.15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ROW(Source!A761)</f>
        <v>761</v>
      </c>
      <c r="B287">
        <v>1474098227</v>
      </c>
      <c r="C287">
        <v>1472036673</v>
      </c>
      <c r="D287">
        <v>1441819193</v>
      </c>
      <c r="E287">
        <v>15514512</v>
      </c>
      <c r="F287">
        <v>1</v>
      </c>
      <c r="G287">
        <v>15514512</v>
      </c>
      <c r="H287">
        <v>1</v>
      </c>
      <c r="I287" t="s">
        <v>538</v>
      </c>
      <c r="J287" t="s">
        <v>3</v>
      </c>
      <c r="K287" t="s">
        <v>539</v>
      </c>
      <c r="L287">
        <v>1191</v>
      </c>
      <c r="N287">
        <v>1013</v>
      </c>
      <c r="O287" t="s">
        <v>540</v>
      </c>
      <c r="P287" t="s">
        <v>540</v>
      </c>
      <c r="Q287">
        <v>1</v>
      </c>
      <c r="X287">
        <v>0.31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1</v>
      </c>
      <c r="AF287" t="s">
        <v>3</v>
      </c>
      <c r="AG287">
        <v>0.31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ROW(Source!A761)</f>
        <v>761</v>
      </c>
      <c r="B288">
        <v>1474098228</v>
      </c>
      <c r="C288">
        <v>1472036673</v>
      </c>
      <c r="D288">
        <v>1441834228</v>
      </c>
      <c r="E288">
        <v>1</v>
      </c>
      <c r="F288">
        <v>1</v>
      </c>
      <c r="G288">
        <v>15514512</v>
      </c>
      <c r="H288">
        <v>2</v>
      </c>
      <c r="I288" t="s">
        <v>697</v>
      </c>
      <c r="J288" t="s">
        <v>698</v>
      </c>
      <c r="K288" t="s">
        <v>699</v>
      </c>
      <c r="L288">
        <v>1368</v>
      </c>
      <c r="N288">
        <v>1011</v>
      </c>
      <c r="O288" t="s">
        <v>305</v>
      </c>
      <c r="P288" t="s">
        <v>305</v>
      </c>
      <c r="Q288">
        <v>1</v>
      </c>
      <c r="X288">
        <v>0.09</v>
      </c>
      <c r="Y288">
        <v>0</v>
      </c>
      <c r="Z288">
        <v>3.29</v>
      </c>
      <c r="AA288">
        <v>0.05</v>
      </c>
      <c r="AB288">
        <v>0</v>
      </c>
      <c r="AC288">
        <v>0</v>
      </c>
      <c r="AD288">
        <v>1</v>
      </c>
      <c r="AE288">
        <v>0</v>
      </c>
      <c r="AF288" t="s">
        <v>3</v>
      </c>
      <c r="AG288">
        <v>0.09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ROW(Source!A762)</f>
        <v>762</v>
      </c>
      <c r="B289">
        <v>1474098229</v>
      </c>
      <c r="C289">
        <v>1472036680</v>
      </c>
      <c r="D289">
        <v>1441819193</v>
      </c>
      <c r="E289">
        <v>15514512</v>
      </c>
      <c r="F289">
        <v>1</v>
      </c>
      <c r="G289">
        <v>15514512</v>
      </c>
      <c r="H289">
        <v>1</v>
      </c>
      <c r="I289" t="s">
        <v>538</v>
      </c>
      <c r="J289" t="s">
        <v>3</v>
      </c>
      <c r="K289" t="s">
        <v>539</v>
      </c>
      <c r="L289">
        <v>1191</v>
      </c>
      <c r="N289">
        <v>1013</v>
      </c>
      <c r="O289" t="s">
        <v>540</v>
      </c>
      <c r="P289" t="s">
        <v>540</v>
      </c>
      <c r="Q289">
        <v>1</v>
      </c>
      <c r="X289">
        <v>0.7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1</v>
      </c>
      <c r="AF289" t="s">
        <v>3</v>
      </c>
      <c r="AG289">
        <v>0.7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ROW(Source!A798)</f>
        <v>798</v>
      </c>
      <c r="B290">
        <v>1474098230</v>
      </c>
      <c r="C290">
        <v>1472036684</v>
      </c>
      <c r="D290">
        <v>1441819193</v>
      </c>
      <c r="E290">
        <v>15514512</v>
      </c>
      <c r="F290">
        <v>1</v>
      </c>
      <c r="G290">
        <v>15514512</v>
      </c>
      <c r="H290">
        <v>1</v>
      </c>
      <c r="I290" t="s">
        <v>538</v>
      </c>
      <c r="J290" t="s">
        <v>3</v>
      </c>
      <c r="K290" t="s">
        <v>539</v>
      </c>
      <c r="L290">
        <v>1191</v>
      </c>
      <c r="N290">
        <v>1013</v>
      </c>
      <c r="O290" t="s">
        <v>540</v>
      </c>
      <c r="P290" t="s">
        <v>540</v>
      </c>
      <c r="Q290">
        <v>1</v>
      </c>
      <c r="X290">
        <v>0.36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1</v>
      </c>
      <c r="AF290" t="s">
        <v>56</v>
      </c>
      <c r="AG290">
        <v>0.72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ROW(Source!A798)</f>
        <v>798</v>
      </c>
      <c r="B291">
        <v>1474098231</v>
      </c>
      <c r="C291">
        <v>1472036684</v>
      </c>
      <c r="D291">
        <v>1441833846</v>
      </c>
      <c r="E291">
        <v>1</v>
      </c>
      <c r="F291">
        <v>1</v>
      </c>
      <c r="G291">
        <v>15514512</v>
      </c>
      <c r="H291">
        <v>2</v>
      </c>
      <c r="I291" t="s">
        <v>688</v>
      </c>
      <c r="J291" t="s">
        <v>689</v>
      </c>
      <c r="K291" t="s">
        <v>690</v>
      </c>
      <c r="L291">
        <v>1368</v>
      </c>
      <c r="N291">
        <v>1011</v>
      </c>
      <c r="O291" t="s">
        <v>305</v>
      </c>
      <c r="P291" t="s">
        <v>305</v>
      </c>
      <c r="Q291">
        <v>1</v>
      </c>
      <c r="X291">
        <v>0.01</v>
      </c>
      <c r="Y291">
        <v>0</v>
      </c>
      <c r="Z291">
        <v>6.27</v>
      </c>
      <c r="AA291">
        <v>0.04</v>
      </c>
      <c r="AB291">
        <v>0</v>
      </c>
      <c r="AC291">
        <v>0</v>
      </c>
      <c r="AD291">
        <v>1</v>
      </c>
      <c r="AE291">
        <v>0</v>
      </c>
      <c r="AF291" t="s">
        <v>56</v>
      </c>
      <c r="AG291">
        <v>0.02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ROW(Source!A798)</f>
        <v>798</v>
      </c>
      <c r="B292">
        <v>1474098232</v>
      </c>
      <c r="C292">
        <v>1472036684</v>
      </c>
      <c r="D292">
        <v>1441836235</v>
      </c>
      <c r="E292">
        <v>1</v>
      </c>
      <c r="F292">
        <v>1</v>
      </c>
      <c r="G292">
        <v>15514512</v>
      </c>
      <c r="H292">
        <v>3</v>
      </c>
      <c r="I292" t="s">
        <v>556</v>
      </c>
      <c r="J292" t="s">
        <v>557</v>
      </c>
      <c r="K292" t="s">
        <v>558</v>
      </c>
      <c r="L292">
        <v>1346</v>
      </c>
      <c r="N292">
        <v>1009</v>
      </c>
      <c r="O292" t="s">
        <v>550</v>
      </c>
      <c r="P292" t="s">
        <v>550</v>
      </c>
      <c r="Q292">
        <v>1</v>
      </c>
      <c r="X292">
        <v>0.05</v>
      </c>
      <c r="Y292">
        <v>31.49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56</v>
      </c>
      <c r="AG292">
        <v>0.1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ROW(Source!A799)</f>
        <v>799</v>
      </c>
      <c r="B293">
        <v>1474098233</v>
      </c>
      <c r="C293">
        <v>1472036694</v>
      </c>
      <c r="D293">
        <v>1441819193</v>
      </c>
      <c r="E293">
        <v>15514512</v>
      </c>
      <c r="F293">
        <v>1</v>
      </c>
      <c r="G293">
        <v>15514512</v>
      </c>
      <c r="H293">
        <v>1</v>
      </c>
      <c r="I293" t="s">
        <v>538</v>
      </c>
      <c r="J293" t="s">
        <v>3</v>
      </c>
      <c r="K293" t="s">
        <v>539</v>
      </c>
      <c r="L293">
        <v>1191</v>
      </c>
      <c r="N293">
        <v>1013</v>
      </c>
      <c r="O293" t="s">
        <v>540</v>
      </c>
      <c r="P293" t="s">
        <v>540</v>
      </c>
      <c r="Q293">
        <v>1</v>
      </c>
      <c r="X293">
        <v>0.26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1</v>
      </c>
      <c r="AF293" t="s">
        <v>56</v>
      </c>
      <c r="AG293">
        <v>0.52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ROW(Source!A799)</f>
        <v>799</v>
      </c>
      <c r="B294">
        <v>1474098234</v>
      </c>
      <c r="C294">
        <v>1472036694</v>
      </c>
      <c r="D294">
        <v>1441833846</v>
      </c>
      <c r="E294">
        <v>1</v>
      </c>
      <c r="F294">
        <v>1</v>
      </c>
      <c r="G294">
        <v>15514512</v>
      </c>
      <c r="H294">
        <v>2</v>
      </c>
      <c r="I294" t="s">
        <v>688</v>
      </c>
      <c r="J294" t="s">
        <v>689</v>
      </c>
      <c r="K294" t="s">
        <v>690</v>
      </c>
      <c r="L294">
        <v>1368</v>
      </c>
      <c r="N294">
        <v>1011</v>
      </c>
      <c r="O294" t="s">
        <v>305</v>
      </c>
      <c r="P294" t="s">
        <v>305</v>
      </c>
      <c r="Q294">
        <v>1</v>
      </c>
      <c r="X294">
        <v>0.01</v>
      </c>
      <c r="Y294">
        <v>0</v>
      </c>
      <c r="Z294">
        <v>6.27</v>
      </c>
      <c r="AA294">
        <v>0.04</v>
      </c>
      <c r="AB294">
        <v>0</v>
      </c>
      <c r="AC294">
        <v>0</v>
      </c>
      <c r="AD294">
        <v>1</v>
      </c>
      <c r="AE294">
        <v>0</v>
      </c>
      <c r="AF294" t="s">
        <v>56</v>
      </c>
      <c r="AG294">
        <v>0.02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ROW(Source!A799)</f>
        <v>799</v>
      </c>
      <c r="B295">
        <v>1474098235</v>
      </c>
      <c r="C295">
        <v>1472036694</v>
      </c>
      <c r="D295">
        <v>1441836235</v>
      </c>
      <c r="E295">
        <v>1</v>
      </c>
      <c r="F295">
        <v>1</v>
      </c>
      <c r="G295">
        <v>15514512</v>
      </c>
      <c r="H295">
        <v>3</v>
      </c>
      <c r="I295" t="s">
        <v>556</v>
      </c>
      <c r="J295" t="s">
        <v>557</v>
      </c>
      <c r="K295" t="s">
        <v>558</v>
      </c>
      <c r="L295">
        <v>1346</v>
      </c>
      <c r="N295">
        <v>1009</v>
      </c>
      <c r="O295" t="s">
        <v>550</v>
      </c>
      <c r="P295" t="s">
        <v>550</v>
      </c>
      <c r="Q295">
        <v>1</v>
      </c>
      <c r="X295">
        <v>0.05</v>
      </c>
      <c r="Y295">
        <v>31.49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0</v>
      </c>
      <c r="AF295" t="s">
        <v>56</v>
      </c>
      <c r="AG295">
        <v>0.1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ROW(Source!A800)</f>
        <v>800</v>
      </c>
      <c r="B296">
        <v>1474098236</v>
      </c>
      <c r="C296">
        <v>1472036704</v>
      </c>
      <c r="D296">
        <v>1441819193</v>
      </c>
      <c r="E296">
        <v>15514512</v>
      </c>
      <c r="F296">
        <v>1</v>
      </c>
      <c r="G296">
        <v>15514512</v>
      </c>
      <c r="H296">
        <v>1</v>
      </c>
      <c r="I296" t="s">
        <v>538</v>
      </c>
      <c r="J296" t="s">
        <v>3</v>
      </c>
      <c r="K296" t="s">
        <v>539</v>
      </c>
      <c r="L296">
        <v>1191</v>
      </c>
      <c r="N296">
        <v>1013</v>
      </c>
      <c r="O296" t="s">
        <v>540</v>
      </c>
      <c r="P296" t="s">
        <v>540</v>
      </c>
      <c r="Q296">
        <v>1</v>
      </c>
      <c r="X296">
        <v>0.18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1</v>
      </c>
      <c r="AF296" t="s">
        <v>134</v>
      </c>
      <c r="AG296">
        <v>0.72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ROW(Source!A800)</f>
        <v>800</v>
      </c>
      <c r="B297">
        <v>1474098237</v>
      </c>
      <c r="C297">
        <v>1472036704</v>
      </c>
      <c r="D297">
        <v>1441836184</v>
      </c>
      <c r="E297">
        <v>1</v>
      </c>
      <c r="F297">
        <v>1</v>
      </c>
      <c r="G297">
        <v>15514512</v>
      </c>
      <c r="H297">
        <v>3</v>
      </c>
      <c r="I297" t="s">
        <v>700</v>
      </c>
      <c r="J297" t="s">
        <v>701</v>
      </c>
      <c r="K297" t="s">
        <v>702</v>
      </c>
      <c r="L297">
        <v>1296</v>
      </c>
      <c r="N297">
        <v>1002</v>
      </c>
      <c r="O297" t="s">
        <v>547</v>
      </c>
      <c r="P297" t="s">
        <v>547</v>
      </c>
      <c r="Q297">
        <v>1</v>
      </c>
      <c r="X297">
        <v>0.01</v>
      </c>
      <c r="Y297">
        <v>437.53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0</v>
      </c>
      <c r="AF297" t="s">
        <v>134</v>
      </c>
      <c r="AG297">
        <v>0.04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ROW(Source!A800)</f>
        <v>800</v>
      </c>
      <c r="B298">
        <v>1474098238</v>
      </c>
      <c r="C298">
        <v>1472036704</v>
      </c>
      <c r="D298">
        <v>1441836235</v>
      </c>
      <c r="E298">
        <v>1</v>
      </c>
      <c r="F298">
        <v>1</v>
      </c>
      <c r="G298">
        <v>15514512</v>
      </c>
      <c r="H298">
        <v>3</v>
      </c>
      <c r="I298" t="s">
        <v>556</v>
      </c>
      <c r="J298" t="s">
        <v>557</v>
      </c>
      <c r="K298" t="s">
        <v>558</v>
      </c>
      <c r="L298">
        <v>1346</v>
      </c>
      <c r="N298">
        <v>1009</v>
      </c>
      <c r="O298" t="s">
        <v>550</v>
      </c>
      <c r="P298" t="s">
        <v>550</v>
      </c>
      <c r="Q298">
        <v>1</v>
      </c>
      <c r="X298">
        <v>0.03</v>
      </c>
      <c r="Y298">
        <v>31.49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0</v>
      </c>
      <c r="AF298" t="s">
        <v>134</v>
      </c>
      <c r="AG298">
        <v>0.12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ROW(Source!A801)</f>
        <v>801</v>
      </c>
      <c r="B299">
        <v>1474098239</v>
      </c>
      <c r="C299">
        <v>1472036714</v>
      </c>
      <c r="D299">
        <v>1441819193</v>
      </c>
      <c r="E299">
        <v>15514512</v>
      </c>
      <c r="F299">
        <v>1</v>
      </c>
      <c r="G299">
        <v>15514512</v>
      </c>
      <c r="H299">
        <v>1</v>
      </c>
      <c r="I299" t="s">
        <v>538</v>
      </c>
      <c r="J299" t="s">
        <v>3</v>
      </c>
      <c r="K299" t="s">
        <v>539</v>
      </c>
      <c r="L299">
        <v>1191</v>
      </c>
      <c r="N299">
        <v>1013</v>
      </c>
      <c r="O299" t="s">
        <v>540</v>
      </c>
      <c r="P299" t="s">
        <v>540</v>
      </c>
      <c r="Q299">
        <v>1</v>
      </c>
      <c r="X299">
        <v>0.12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1</v>
      </c>
      <c r="AF299" t="s">
        <v>134</v>
      </c>
      <c r="AG299">
        <v>0.48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ROW(Source!A801)</f>
        <v>801</v>
      </c>
      <c r="B300">
        <v>1474098240</v>
      </c>
      <c r="C300">
        <v>1472036714</v>
      </c>
      <c r="D300">
        <v>1441836184</v>
      </c>
      <c r="E300">
        <v>1</v>
      </c>
      <c r="F300">
        <v>1</v>
      </c>
      <c r="G300">
        <v>15514512</v>
      </c>
      <c r="H300">
        <v>3</v>
      </c>
      <c r="I300" t="s">
        <v>700</v>
      </c>
      <c r="J300" t="s">
        <v>701</v>
      </c>
      <c r="K300" t="s">
        <v>702</v>
      </c>
      <c r="L300">
        <v>1296</v>
      </c>
      <c r="N300">
        <v>1002</v>
      </c>
      <c r="O300" t="s">
        <v>547</v>
      </c>
      <c r="P300" t="s">
        <v>547</v>
      </c>
      <c r="Q300">
        <v>1</v>
      </c>
      <c r="X300">
        <v>0.01</v>
      </c>
      <c r="Y300">
        <v>437.53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0</v>
      </c>
      <c r="AF300" t="s">
        <v>134</v>
      </c>
      <c r="AG300">
        <v>0.04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ROW(Source!A801)</f>
        <v>801</v>
      </c>
      <c r="B301">
        <v>1474098241</v>
      </c>
      <c r="C301">
        <v>1472036714</v>
      </c>
      <c r="D301">
        <v>1441836235</v>
      </c>
      <c r="E301">
        <v>1</v>
      </c>
      <c r="F301">
        <v>1</v>
      </c>
      <c r="G301">
        <v>15514512</v>
      </c>
      <c r="H301">
        <v>3</v>
      </c>
      <c r="I301" t="s">
        <v>556</v>
      </c>
      <c r="J301" t="s">
        <v>557</v>
      </c>
      <c r="K301" t="s">
        <v>558</v>
      </c>
      <c r="L301">
        <v>1346</v>
      </c>
      <c r="N301">
        <v>1009</v>
      </c>
      <c r="O301" t="s">
        <v>550</v>
      </c>
      <c r="P301" t="s">
        <v>550</v>
      </c>
      <c r="Q301">
        <v>1</v>
      </c>
      <c r="X301">
        <v>0.03</v>
      </c>
      <c r="Y301">
        <v>31.49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0</v>
      </c>
      <c r="AF301" t="s">
        <v>134</v>
      </c>
      <c r="AG301">
        <v>0.12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ROW(Source!A802)</f>
        <v>802</v>
      </c>
      <c r="B302">
        <v>1474098242</v>
      </c>
      <c r="C302">
        <v>1472036724</v>
      </c>
      <c r="D302">
        <v>1441819193</v>
      </c>
      <c r="E302">
        <v>15514512</v>
      </c>
      <c r="F302">
        <v>1</v>
      </c>
      <c r="G302">
        <v>15514512</v>
      </c>
      <c r="H302">
        <v>1</v>
      </c>
      <c r="I302" t="s">
        <v>538</v>
      </c>
      <c r="J302" t="s">
        <v>3</v>
      </c>
      <c r="K302" t="s">
        <v>539</v>
      </c>
      <c r="L302">
        <v>1191</v>
      </c>
      <c r="N302">
        <v>1013</v>
      </c>
      <c r="O302" t="s">
        <v>540</v>
      </c>
      <c r="P302" t="s">
        <v>540</v>
      </c>
      <c r="Q302">
        <v>1</v>
      </c>
      <c r="X302">
        <v>0.2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1</v>
      </c>
      <c r="AF302" t="s">
        <v>56</v>
      </c>
      <c r="AG302">
        <v>0.4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ROW(Source!A802)</f>
        <v>802</v>
      </c>
      <c r="B303">
        <v>1474098243</v>
      </c>
      <c r="C303">
        <v>1472036724</v>
      </c>
      <c r="D303">
        <v>1441836184</v>
      </c>
      <c r="E303">
        <v>1</v>
      </c>
      <c r="F303">
        <v>1</v>
      </c>
      <c r="G303">
        <v>15514512</v>
      </c>
      <c r="H303">
        <v>3</v>
      </c>
      <c r="I303" t="s">
        <v>700</v>
      </c>
      <c r="J303" t="s">
        <v>701</v>
      </c>
      <c r="K303" t="s">
        <v>702</v>
      </c>
      <c r="L303">
        <v>1296</v>
      </c>
      <c r="N303">
        <v>1002</v>
      </c>
      <c r="O303" t="s">
        <v>547</v>
      </c>
      <c r="P303" t="s">
        <v>547</v>
      </c>
      <c r="Q303">
        <v>1</v>
      </c>
      <c r="X303">
        <v>5.0000000000000001E-3</v>
      </c>
      <c r="Y303">
        <v>437.53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56</v>
      </c>
      <c r="AG303">
        <v>0.01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ROW(Source!A802)</f>
        <v>802</v>
      </c>
      <c r="B304">
        <v>1474098244</v>
      </c>
      <c r="C304">
        <v>1472036724</v>
      </c>
      <c r="D304">
        <v>1441836235</v>
      </c>
      <c r="E304">
        <v>1</v>
      </c>
      <c r="F304">
        <v>1</v>
      </c>
      <c r="G304">
        <v>15514512</v>
      </c>
      <c r="H304">
        <v>3</v>
      </c>
      <c r="I304" t="s">
        <v>556</v>
      </c>
      <c r="J304" t="s">
        <v>557</v>
      </c>
      <c r="K304" t="s">
        <v>558</v>
      </c>
      <c r="L304">
        <v>1346</v>
      </c>
      <c r="N304">
        <v>1009</v>
      </c>
      <c r="O304" t="s">
        <v>550</v>
      </c>
      <c r="P304" t="s">
        <v>550</v>
      </c>
      <c r="Q304">
        <v>1</v>
      </c>
      <c r="X304">
        <v>0.05</v>
      </c>
      <c r="Y304">
        <v>31.49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56</v>
      </c>
      <c r="AG304">
        <v>0.1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ROW(Source!A803)</f>
        <v>803</v>
      </c>
      <c r="B305">
        <v>1474098245</v>
      </c>
      <c r="C305">
        <v>1472036734</v>
      </c>
      <c r="D305">
        <v>1441819193</v>
      </c>
      <c r="E305">
        <v>15514512</v>
      </c>
      <c r="F305">
        <v>1</v>
      </c>
      <c r="G305">
        <v>15514512</v>
      </c>
      <c r="H305">
        <v>1</v>
      </c>
      <c r="I305" t="s">
        <v>538</v>
      </c>
      <c r="J305" t="s">
        <v>3</v>
      </c>
      <c r="K305" t="s">
        <v>539</v>
      </c>
      <c r="L305">
        <v>1191</v>
      </c>
      <c r="N305">
        <v>1013</v>
      </c>
      <c r="O305" t="s">
        <v>540</v>
      </c>
      <c r="P305" t="s">
        <v>540</v>
      </c>
      <c r="Q305">
        <v>1</v>
      </c>
      <c r="X305">
        <v>0.12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1</v>
      </c>
      <c r="AF305" t="s">
        <v>56</v>
      </c>
      <c r="AG305">
        <v>0.24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ROW(Source!A803)</f>
        <v>803</v>
      </c>
      <c r="B306">
        <v>1474098246</v>
      </c>
      <c r="C306">
        <v>1472036734</v>
      </c>
      <c r="D306">
        <v>1441836184</v>
      </c>
      <c r="E306">
        <v>1</v>
      </c>
      <c r="F306">
        <v>1</v>
      </c>
      <c r="G306">
        <v>15514512</v>
      </c>
      <c r="H306">
        <v>3</v>
      </c>
      <c r="I306" t="s">
        <v>700</v>
      </c>
      <c r="J306" t="s">
        <v>701</v>
      </c>
      <c r="K306" t="s">
        <v>702</v>
      </c>
      <c r="L306">
        <v>1296</v>
      </c>
      <c r="N306">
        <v>1002</v>
      </c>
      <c r="O306" t="s">
        <v>547</v>
      </c>
      <c r="P306" t="s">
        <v>547</v>
      </c>
      <c r="Q306">
        <v>1</v>
      </c>
      <c r="X306">
        <v>5.0000000000000001E-3</v>
      </c>
      <c r="Y306">
        <v>437.53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0</v>
      </c>
      <c r="AF306" t="s">
        <v>56</v>
      </c>
      <c r="AG306">
        <v>0.01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ROW(Source!A803)</f>
        <v>803</v>
      </c>
      <c r="B307">
        <v>1474098247</v>
      </c>
      <c r="C307">
        <v>1472036734</v>
      </c>
      <c r="D307">
        <v>1441836235</v>
      </c>
      <c r="E307">
        <v>1</v>
      </c>
      <c r="F307">
        <v>1</v>
      </c>
      <c r="G307">
        <v>15514512</v>
      </c>
      <c r="H307">
        <v>3</v>
      </c>
      <c r="I307" t="s">
        <v>556</v>
      </c>
      <c r="J307" t="s">
        <v>557</v>
      </c>
      <c r="K307" t="s">
        <v>558</v>
      </c>
      <c r="L307">
        <v>1346</v>
      </c>
      <c r="N307">
        <v>1009</v>
      </c>
      <c r="O307" t="s">
        <v>550</v>
      </c>
      <c r="P307" t="s">
        <v>550</v>
      </c>
      <c r="Q307">
        <v>1</v>
      </c>
      <c r="X307">
        <v>0.05</v>
      </c>
      <c r="Y307">
        <v>31.49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0</v>
      </c>
      <c r="AF307" t="s">
        <v>56</v>
      </c>
      <c r="AG307">
        <v>0.1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ROW(Source!A804)</f>
        <v>804</v>
      </c>
      <c r="B308">
        <v>1474098248</v>
      </c>
      <c r="C308">
        <v>1472036744</v>
      </c>
      <c r="D308">
        <v>1441819193</v>
      </c>
      <c r="E308">
        <v>15514512</v>
      </c>
      <c r="F308">
        <v>1</v>
      </c>
      <c r="G308">
        <v>15514512</v>
      </c>
      <c r="H308">
        <v>1</v>
      </c>
      <c r="I308" t="s">
        <v>538</v>
      </c>
      <c r="J308" t="s">
        <v>3</v>
      </c>
      <c r="K308" t="s">
        <v>539</v>
      </c>
      <c r="L308">
        <v>1191</v>
      </c>
      <c r="N308">
        <v>1013</v>
      </c>
      <c r="O308" t="s">
        <v>540</v>
      </c>
      <c r="P308" t="s">
        <v>540</v>
      </c>
      <c r="Q308">
        <v>1</v>
      </c>
      <c r="X308">
        <v>7.14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1</v>
      </c>
      <c r="AF308" t="s">
        <v>3</v>
      </c>
      <c r="AG308">
        <v>7.14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ROW(Source!A804)</f>
        <v>804</v>
      </c>
      <c r="B309">
        <v>1474098249</v>
      </c>
      <c r="C309">
        <v>1472036744</v>
      </c>
      <c r="D309">
        <v>1441836237</v>
      </c>
      <c r="E309">
        <v>1</v>
      </c>
      <c r="F309">
        <v>1</v>
      </c>
      <c r="G309">
        <v>15514512</v>
      </c>
      <c r="H309">
        <v>3</v>
      </c>
      <c r="I309" t="s">
        <v>641</v>
      </c>
      <c r="J309" t="s">
        <v>642</v>
      </c>
      <c r="K309" t="s">
        <v>643</v>
      </c>
      <c r="L309">
        <v>1346</v>
      </c>
      <c r="N309">
        <v>1009</v>
      </c>
      <c r="O309" t="s">
        <v>550</v>
      </c>
      <c r="P309" t="s">
        <v>550</v>
      </c>
      <c r="Q309">
        <v>1</v>
      </c>
      <c r="X309">
        <v>0.06</v>
      </c>
      <c r="Y309">
        <v>375.16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3</v>
      </c>
      <c r="AG309">
        <v>0.06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ROW(Source!A805)</f>
        <v>805</v>
      </c>
      <c r="B310">
        <v>1474098250</v>
      </c>
      <c r="C310">
        <v>1472036751</v>
      </c>
      <c r="D310">
        <v>1441819193</v>
      </c>
      <c r="E310">
        <v>15514512</v>
      </c>
      <c r="F310">
        <v>1</v>
      </c>
      <c r="G310">
        <v>15514512</v>
      </c>
      <c r="H310">
        <v>1</v>
      </c>
      <c r="I310" t="s">
        <v>538</v>
      </c>
      <c r="J310" t="s">
        <v>3</v>
      </c>
      <c r="K310" t="s">
        <v>539</v>
      </c>
      <c r="L310">
        <v>1191</v>
      </c>
      <c r="N310">
        <v>1013</v>
      </c>
      <c r="O310" t="s">
        <v>540</v>
      </c>
      <c r="P310" t="s">
        <v>540</v>
      </c>
      <c r="Q310">
        <v>1</v>
      </c>
      <c r="X310">
        <v>0.24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1</v>
      </c>
      <c r="AF310" t="s">
        <v>192</v>
      </c>
      <c r="AG310">
        <v>0.72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ROW(Source!A845)</f>
        <v>845</v>
      </c>
      <c r="B311">
        <v>1474098251</v>
      </c>
      <c r="C311">
        <v>1472036755</v>
      </c>
      <c r="D311">
        <v>1441819193</v>
      </c>
      <c r="E311">
        <v>15514512</v>
      </c>
      <c r="F311">
        <v>1</v>
      </c>
      <c r="G311">
        <v>15514512</v>
      </c>
      <c r="H311">
        <v>1</v>
      </c>
      <c r="I311" t="s">
        <v>538</v>
      </c>
      <c r="J311" t="s">
        <v>3</v>
      </c>
      <c r="K311" t="s">
        <v>539</v>
      </c>
      <c r="L311">
        <v>1191</v>
      </c>
      <c r="N311">
        <v>1013</v>
      </c>
      <c r="O311" t="s">
        <v>540</v>
      </c>
      <c r="P311" t="s">
        <v>540</v>
      </c>
      <c r="Q311">
        <v>1</v>
      </c>
      <c r="X311">
        <v>0.4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3</v>
      </c>
      <c r="AG311">
        <v>0.4</v>
      </c>
      <c r="AH311">
        <v>3</v>
      </c>
      <c r="AI311">
        <v>-1</v>
      </c>
      <c r="AJ311" t="s">
        <v>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ROW(Source!A845)</f>
        <v>845</v>
      </c>
      <c r="B312">
        <v>1474098252</v>
      </c>
      <c r="C312">
        <v>1472036755</v>
      </c>
      <c r="D312">
        <v>1441836235</v>
      </c>
      <c r="E312">
        <v>1</v>
      </c>
      <c r="F312">
        <v>1</v>
      </c>
      <c r="G312">
        <v>15514512</v>
      </c>
      <c r="H312">
        <v>3</v>
      </c>
      <c r="I312" t="s">
        <v>556</v>
      </c>
      <c r="J312" t="s">
        <v>557</v>
      </c>
      <c r="K312" t="s">
        <v>558</v>
      </c>
      <c r="L312">
        <v>1346</v>
      </c>
      <c r="N312">
        <v>1009</v>
      </c>
      <c r="O312" t="s">
        <v>550</v>
      </c>
      <c r="P312" t="s">
        <v>550</v>
      </c>
      <c r="Q312">
        <v>1</v>
      </c>
      <c r="X312">
        <v>0.01</v>
      </c>
      <c r="Y312">
        <v>31.49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0</v>
      </c>
      <c r="AF312" t="s">
        <v>3</v>
      </c>
      <c r="AG312">
        <v>0.01</v>
      </c>
      <c r="AH312">
        <v>3</v>
      </c>
      <c r="AI312">
        <v>-1</v>
      </c>
      <c r="AJ312" t="s">
        <v>3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ROW(Source!A845)</f>
        <v>845</v>
      </c>
      <c r="B313">
        <v>1474098253</v>
      </c>
      <c r="C313">
        <v>1472036755</v>
      </c>
      <c r="D313">
        <v>1441834632</v>
      </c>
      <c r="E313">
        <v>1</v>
      </c>
      <c r="F313">
        <v>1</v>
      </c>
      <c r="G313">
        <v>15514512</v>
      </c>
      <c r="H313">
        <v>3</v>
      </c>
      <c r="I313" t="s">
        <v>671</v>
      </c>
      <c r="J313" t="s">
        <v>672</v>
      </c>
      <c r="K313" t="s">
        <v>673</v>
      </c>
      <c r="L313">
        <v>1296</v>
      </c>
      <c r="N313">
        <v>1002</v>
      </c>
      <c r="O313" t="s">
        <v>547</v>
      </c>
      <c r="P313" t="s">
        <v>547</v>
      </c>
      <c r="Q313">
        <v>1</v>
      </c>
      <c r="X313">
        <v>6.0000000000000001E-3</v>
      </c>
      <c r="Y313">
        <v>15231.38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3</v>
      </c>
      <c r="AG313">
        <v>6.0000000000000001E-3</v>
      </c>
      <c r="AH313">
        <v>3</v>
      </c>
      <c r="AI313">
        <v>-1</v>
      </c>
      <c r="AJ313" t="s">
        <v>3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ROW(Source!A846)</f>
        <v>846</v>
      </c>
      <c r="B314">
        <v>1474098254</v>
      </c>
      <c r="C314">
        <v>1472036765</v>
      </c>
      <c r="D314">
        <v>1441819193</v>
      </c>
      <c r="E314">
        <v>15514512</v>
      </c>
      <c r="F314">
        <v>1</v>
      </c>
      <c r="G314">
        <v>15514512</v>
      </c>
      <c r="H314">
        <v>1</v>
      </c>
      <c r="I314" t="s">
        <v>538</v>
      </c>
      <c r="J314" t="s">
        <v>3</v>
      </c>
      <c r="K314" t="s">
        <v>539</v>
      </c>
      <c r="L314">
        <v>1191</v>
      </c>
      <c r="N314">
        <v>1013</v>
      </c>
      <c r="O314" t="s">
        <v>540</v>
      </c>
      <c r="P314" t="s">
        <v>540</v>
      </c>
      <c r="Q314">
        <v>1</v>
      </c>
      <c r="X314">
        <v>0.3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1</v>
      </c>
      <c r="AF314" t="s">
        <v>192</v>
      </c>
      <c r="AG314">
        <v>0.89999999999999991</v>
      </c>
      <c r="AH314">
        <v>3</v>
      </c>
      <c r="AI314">
        <v>-1</v>
      </c>
      <c r="AJ314" t="s">
        <v>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ROW(Source!A846)</f>
        <v>846</v>
      </c>
      <c r="B315">
        <v>1474098255</v>
      </c>
      <c r="C315">
        <v>1472036765</v>
      </c>
      <c r="D315">
        <v>1441836235</v>
      </c>
      <c r="E315">
        <v>1</v>
      </c>
      <c r="F315">
        <v>1</v>
      </c>
      <c r="G315">
        <v>15514512</v>
      </c>
      <c r="H315">
        <v>3</v>
      </c>
      <c r="I315" t="s">
        <v>556</v>
      </c>
      <c r="J315" t="s">
        <v>557</v>
      </c>
      <c r="K315" t="s">
        <v>558</v>
      </c>
      <c r="L315">
        <v>1346</v>
      </c>
      <c r="N315">
        <v>1009</v>
      </c>
      <c r="O315" t="s">
        <v>550</v>
      </c>
      <c r="P315" t="s">
        <v>550</v>
      </c>
      <c r="Q315">
        <v>1</v>
      </c>
      <c r="X315">
        <v>0.01</v>
      </c>
      <c r="Y315">
        <v>31.49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192</v>
      </c>
      <c r="AG315">
        <v>0.03</v>
      </c>
      <c r="AH315">
        <v>3</v>
      </c>
      <c r="AI315">
        <v>-1</v>
      </c>
      <c r="AJ315" t="s">
        <v>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ROW(Source!A846)</f>
        <v>846</v>
      </c>
      <c r="B316">
        <v>1474098256</v>
      </c>
      <c r="C316">
        <v>1472036765</v>
      </c>
      <c r="D316">
        <v>1441834632</v>
      </c>
      <c r="E316">
        <v>1</v>
      </c>
      <c r="F316">
        <v>1</v>
      </c>
      <c r="G316">
        <v>15514512</v>
      </c>
      <c r="H316">
        <v>3</v>
      </c>
      <c r="I316" t="s">
        <v>671</v>
      </c>
      <c r="J316" t="s">
        <v>672</v>
      </c>
      <c r="K316" t="s">
        <v>673</v>
      </c>
      <c r="L316">
        <v>1296</v>
      </c>
      <c r="N316">
        <v>1002</v>
      </c>
      <c r="O316" t="s">
        <v>547</v>
      </c>
      <c r="P316" t="s">
        <v>547</v>
      </c>
      <c r="Q316">
        <v>1</v>
      </c>
      <c r="X316">
        <v>5.0000000000000001E-3</v>
      </c>
      <c r="Y316">
        <v>15231.38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192</v>
      </c>
      <c r="AG316">
        <v>1.4999999999999999E-2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ROW(Source!A847)</f>
        <v>847</v>
      </c>
      <c r="B317">
        <v>1474098257</v>
      </c>
      <c r="C317">
        <v>1472036775</v>
      </c>
      <c r="D317">
        <v>1441819193</v>
      </c>
      <c r="E317">
        <v>15514512</v>
      </c>
      <c r="F317">
        <v>1</v>
      </c>
      <c r="G317">
        <v>15514512</v>
      </c>
      <c r="H317">
        <v>1</v>
      </c>
      <c r="I317" t="s">
        <v>538</v>
      </c>
      <c r="J317" t="s">
        <v>3</v>
      </c>
      <c r="K317" t="s">
        <v>539</v>
      </c>
      <c r="L317">
        <v>1191</v>
      </c>
      <c r="N317">
        <v>1013</v>
      </c>
      <c r="O317" t="s">
        <v>540</v>
      </c>
      <c r="P317" t="s">
        <v>540</v>
      </c>
      <c r="Q317">
        <v>1</v>
      </c>
      <c r="X317">
        <v>0.3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1</v>
      </c>
      <c r="AF317" t="s">
        <v>3</v>
      </c>
      <c r="AG317">
        <v>0.3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ROW(Source!A847)</f>
        <v>847</v>
      </c>
      <c r="B318">
        <v>1474098258</v>
      </c>
      <c r="C318">
        <v>1472036775</v>
      </c>
      <c r="D318">
        <v>1441836235</v>
      </c>
      <c r="E318">
        <v>1</v>
      </c>
      <c r="F318">
        <v>1</v>
      </c>
      <c r="G318">
        <v>15514512</v>
      </c>
      <c r="H318">
        <v>3</v>
      </c>
      <c r="I318" t="s">
        <v>556</v>
      </c>
      <c r="J318" t="s">
        <v>557</v>
      </c>
      <c r="K318" t="s">
        <v>558</v>
      </c>
      <c r="L318">
        <v>1346</v>
      </c>
      <c r="N318">
        <v>1009</v>
      </c>
      <c r="O318" t="s">
        <v>550</v>
      </c>
      <c r="P318" t="s">
        <v>550</v>
      </c>
      <c r="Q318">
        <v>1</v>
      </c>
      <c r="X318">
        <v>3.0000000000000001E-3</v>
      </c>
      <c r="Y318">
        <v>31.49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0</v>
      </c>
      <c r="AF318" t="s">
        <v>3</v>
      </c>
      <c r="AG318">
        <v>3.0000000000000001E-3</v>
      </c>
      <c r="AH318">
        <v>3</v>
      </c>
      <c r="AI318">
        <v>-1</v>
      </c>
      <c r="AJ318" t="s">
        <v>3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ROW(Source!A847)</f>
        <v>847</v>
      </c>
      <c r="B319">
        <v>1474098259</v>
      </c>
      <c r="C319">
        <v>1472036775</v>
      </c>
      <c r="D319">
        <v>1441834632</v>
      </c>
      <c r="E319">
        <v>1</v>
      </c>
      <c r="F319">
        <v>1</v>
      </c>
      <c r="G319">
        <v>15514512</v>
      </c>
      <c r="H319">
        <v>3</v>
      </c>
      <c r="I319" t="s">
        <v>671</v>
      </c>
      <c r="J319" t="s">
        <v>672</v>
      </c>
      <c r="K319" t="s">
        <v>673</v>
      </c>
      <c r="L319">
        <v>1296</v>
      </c>
      <c r="N319">
        <v>1002</v>
      </c>
      <c r="O319" t="s">
        <v>547</v>
      </c>
      <c r="P319" t="s">
        <v>547</v>
      </c>
      <c r="Q319">
        <v>1</v>
      </c>
      <c r="X319">
        <v>3.0000000000000001E-3</v>
      </c>
      <c r="Y319">
        <v>15231.38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0</v>
      </c>
      <c r="AF319" t="s">
        <v>3</v>
      </c>
      <c r="AG319">
        <v>3.0000000000000001E-3</v>
      </c>
      <c r="AH319">
        <v>3</v>
      </c>
      <c r="AI319">
        <v>-1</v>
      </c>
      <c r="AJ319" t="s">
        <v>3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ROW(Source!A848)</f>
        <v>848</v>
      </c>
      <c r="B320">
        <v>1474098260</v>
      </c>
      <c r="C320">
        <v>1472036785</v>
      </c>
      <c r="D320">
        <v>1441819193</v>
      </c>
      <c r="E320">
        <v>15514512</v>
      </c>
      <c r="F320">
        <v>1</v>
      </c>
      <c r="G320">
        <v>15514512</v>
      </c>
      <c r="H320">
        <v>1</v>
      </c>
      <c r="I320" t="s">
        <v>538</v>
      </c>
      <c r="J320" t="s">
        <v>3</v>
      </c>
      <c r="K320" t="s">
        <v>539</v>
      </c>
      <c r="L320">
        <v>1191</v>
      </c>
      <c r="N320">
        <v>1013</v>
      </c>
      <c r="O320" t="s">
        <v>540</v>
      </c>
      <c r="P320" t="s">
        <v>540</v>
      </c>
      <c r="Q320">
        <v>1</v>
      </c>
      <c r="X320">
        <v>0.26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1</v>
      </c>
      <c r="AF320" t="s">
        <v>3</v>
      </c>
      <c r="AG320">
        <v>0.26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ROW(Source!A848)</f>
        <v>848</v>
      </c>
      <c r="B321">
        <v>1474098261</v>
      </c>
      <c r="C321">
        <v>1472036785</v>
      </c>
      <c r="D321">
        <v>1441836235</v>
      </c>
      <c r="E321">
        <v>1</v>
      </c>
      <c r="F321">
        <v>1</v>
      </c>
      <c r="G321">
        <v>15514512</v>
      </c>
      <c r="H321">
        <v>3</v>
      </c>
      <c r="I321" t="s">
        <v>556</v>
      </c>
      <c r="J321" t="s">
        <v>557</v>
      </c>
      <c r="K321" t="s">
        <v>558</v>
      </c>
      <c r="L321">
        <v>1346</v>
      </c>
      <c r="N321">
        <v>1009</v>
      </c>
      <c r="O321" t="s">
        <v>550</v>
      </c>
      <c r="P321" t="s">
        <v>550</v>
      </c>
      <c r="Q321">
        <v>1</v>
      </c>
      <c r="X321">
        <v>1E-3</v>
      </c>
      <c r="Y321">
        <v>31.49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0</v>
      </c>
      <c r="AF321" t="s">
        <v>3</v>
      </c>
      <c r="AG321">
        <v>1E-3</v>
      </c>
      <c r="AH321">
        <v>3</v>
      </c>
      <c r="AI321">
        <v>-1</v>
      </c>
      <c r="AJ321" t="s">
        <v>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ROW(Source!A848)</f>
        <v>848</v>
      </c>
      <c r="B322">
        <v>1474098262</v>
      </c>
      <c r="C322">
        <v>1472036785</v>
      </c>
      <c r="D322">
        <v>1441834632</v>
      </c>
      <c r="E322">
        <v>1</v>
      </c>
      <c r="F322">
        <v>1</v>
      </c>
      <c r="G322">
        <v>15514512</v>
      </c>
      <c r="H322">
        <v>3</v>
      </c>
      <c r="I322" t="s">
        <v>671</v>
      </c>
      <c r="J322" t="s">
        <v>672</v>
      </c>
      <c r="K322" t="s">
        <v>673</v>
      </c>
      <c r="L322">
        <v>1296</v>
      </c>
      <c r="N322">
        <v>1002</v>
      </c>
      <c r="O322" t="s">
        <v>547</v>
      </c>
      <c r="P322" t="s">
        <v>547</v>
      </c>
      <c r="Q322">
        <v>1</v>
      </c>
      <c r="X322">
        <v>1E-3</v>
      </c>
      <c r="Y322">
        <v>15231.38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0</v>
      </c>
      <c r="AF322" t="s">
        <v>3</v>
      </c>
      <c r="AG322">
        <v>1E-3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ROW(Source!A849)</f>
        <v>849</v>
      </c>
      <c r="B323">
        <v>1474098263</v>
      </c>
      <c r="C323">
        <v>1472036795</v>
      </c>
      <c r="D323">
        <v>1441819193</v>
      </c>
      <c r="E323">
        <v>15514512</v>
      </c>
      <c r="F323">
        <v>1</v>
      </c>
      <c r="G323">
        <v>15514512</v>
      </c>
      <c r="H323">
        <v>1</v>
      </c>
      <c r="I323" t="s">
        <v>538</v>
      </c>
      <c r="J323" t="s">
        <v>3</v>
      </c>
      <c r="K323" t="s">
        <v>539</v>
      </c>
      <c r="L323">
        <v>1191</v>
      </c>
      <c r="N323">
        <v>1013</v>
      </c>
      <c r="O323" t="s">
        <v>540</v>
      </c>
      <c r="P323" t="s">
        <v>540</v>
      </c>
      <c r="Q323">
        <v>1</v>
      </c>
      <c r="X323">
        <v>0.16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1</v>
      </c>
      <c r="AF323" t="s">
        <v>3</v>
      </c>
      <c r="AG323">
        <v>0.16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ROW(Source!A849)</f>
        <v>849</v>
      </c>
      <c r="B324">
        <v>1474098264</v>
      </c>
      <c r="C324">
        <v>1472036795</v>
      </c>
      <c r="D324">
        <v>1441836235</v>
      </c>
      <c r="E324">
        <v>1</v>
      </c>
      <c r="F324">
        <v>1</v>
      </c>
      <c r="G324">
        <v>15514512</v>
      </c>
      <c r="H324">
        <v>3</v>
      </c>
      <c r="I324" t="s">
        <v>556</v>
      </c>
      <c r="J324" t="s">
        <v>557</v>
      </c>
      <c r="K324" t="s">
        <v>558</v>
      </c>
      <c r="L324">
        <v>1346</v>
      </c>
      <c r="N324">
        <v>1009</v>
      </c>
      <c r="O324" t="s">
        <v>550</v>
      </c>
      <c r="P324" t="s">
        <v>550</v>
      </c>
      <c r="Q324">
        <v>1</v>
      </c>
      <c r="X324">
        <v>2E-3</v>
      </c>
      <c r="Y324">
        <v>31.49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</v>
      </c>
      <c r="AF324" t="s">
        <v>3</v>
      </c>
      <c r="AG324">
        <v>2E-3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ROW(Source!A850)</f>
        <v>850</v>
      </c>
      <c r="B325">
        <v>1474098265</v>
      </c>
      <c r="C325">
        <v>1472036802</v>
      </c>
      <c r="D325">
        <v>1441819193</v>
      </c>
      <c r="E325">
        <v>15514512</v>
      </c>
      <c r="F325">
        <v>1</v>
      </c>
      <c r="G325">
        <v>15514512</v>
      </c>
      <c r="H325">
        <v>1</v>
      </c>
      <c r="I325" t="s">
        <v>538</v>
      </c>
      <c r="J325" t="s">
        <v>3</v>
      </c>
      <c r="K325" t="s">
        <v>539</v>
      </c>
      <c r="L325">
        <v>1191</v>
      </c>
      <c r="N325">
        <v>1013</v>
      </c>
      <c r="O325" t="s">
        <v>540</v>
      </c>
      <c r="P325" t="s">
        <v>540</v>
      </c>
      <c r="Q325">
        <v>1</v>
      </c>
      <c r="X325">
        <v>0.22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1</v>
      </c>
      <c r="AF325" t="s">
        <v>3</v>
      </c>
      <c r="AG325">
        <v>0.22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ROW(Source!A851)</f>
        <v>851</v>
      </c>
      <c r="B326">
        <v>1474098266</v>
      </c>
      <c r="C326">
        <v>1472036806</v>
      </c>
      <c r="D326">
        <v>1441819193</v>
      </c>
      <c r="E326">
        <v>15514512</v>
      </c>
      <c r="F326">
        <v>1</v>
      </c>
      <c r="G326">
        <v>15514512</v>
      </c>
      <c r="H326">
        <v>1</v>
      </c>
      <c r="I326" t="s">
        <v>538</v>
      </c>
      <c r="J326" t="s">
        <v>3</v>
      </c>
      <c r="K326" t="s">
        <v>539</v>
      </c>
      <c r="L326">
        <v>1191</v>
      </c>
      <c r="N326">
        <v>1013</v>
      </c>
      <c r="O326" t="s">
        <v>540</v>
      </c>
      <c r="P326" t="s">
        <v>540</v>
      </c>
      <c r="Q326">
        <v>1</v>
      </c>
      <c r="X326">
        <v>0.44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1</v>
      </c>
      <c r="AF326" t="s">
        <v>3</v>
      </c>
      <c r="AG326">
        <v>0.44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ROW(Source!A851)</f>
        <v>851</v>
      </c>
      <c r="B327">
        <v>1474098267</v>
      </c>
      <c r="C327">
        <v>1472036806</v>
      </c>
      <c r="D327">
        <v>1441836186</v>
      </c>
      <c r="E327">
        <v>1</v>
      </c>
      <c r="F327">
        <v>1</v>
      </c>
      <c r="G327">
        <v>15514512</v>
      </c>
      <c r="H327">
        <v>3</v>
      </c>
      <c r="I327" t="s">
        <v>659</v>
      </c>
      <c r="J327" t="s">
        <v>660</v>
      </c>
      <c r="K327" t="s">
        <v>661</v>
      </c>
      <c r="L327">
        <v>1346</v>
      </c>
      <c r="N327">
        <v>1009</v>
      </c>
      <c r="O327" t="s">
        <v>550</v>
      </c>
      <c r="P327" t="s">
        <v>550</v>
      </c>
      <c r="Q327">
        <v>1</v>
      </c>
      <c r="X327">
        <v>1E-3</v>
      </c>
      <c r="Y327">
        <v>494.57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3</v>
      </c>
      <c r="AG327">
        <v>1E-3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ROW(Source!A851)</f>
        <v>851</v>
      </c>
      <c r="B328">
        <v>1474098268</v>
      </c>
      <c r="C328">
        <v>1472036806</v>
      </c>
      <c r="D328">
        <v>1441836230</v>
      </c>
      <c r="E328">
        <v>1</v>
      </c>
      <c r="F328">
        <v>1</v>
      </c>
      <c r="G328">
        <v>15514512</v>
      </c>
      <c r="H328">
        <v>3</v>
      </c>
      <c r="I328" t="s">
        <v>662</v>
      </c>
      <c r="J328" t="s">
        <v>663</v>
      </c>
      <c r="K328" t="s">
        <v>664</v>
      </c>
      <c r="L328">
        <v>1327</v>
      </c>
      <c r="N328">
        <v>1005</v>
      </c>
      <c r="O328" t="s">
        <v>609</v>
      </c>
      <c r="P328" t="s">
        <v>609</v>
      </c>
      <c r="Q328">
        <v>1</v>
      </c>
      <c r="X328">
        <v>2E-3</v>
      </c>
      <c r="Y328">
        <v>46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0</v>
      </c>
      <c r="AF328" t="s">
        <v>3</v>
      </c>
      <c r="AG328">
        <v>2E-3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ROW(Source!A851)</f>
        <v>851</v>
      </c>
      <c r="B329">
        <v>1474098269</v>
      </c>
      <c r="C329">
        <v>1472036806</v>
      </c>
      <c r="D329">
        <v>1441836231</v>
      </c>
      <c r="E329">
        <v>1</v>
      </c>
      <c r="F329">
        <v>1</v>
      </c>
      <c r="G329">
        <v>15514512</v>
      </c>
      <c r="H329">
        <v>3</v>
      </c>
      <c r="I329" t="s">
        <v>703</v>
      </c>
      <c r="J329" t="s">
        <v>704</v>
      </c>
      <c r="K329" t="s">
        <v>705</v>
      </c>
      <c r="L329">
        <v>1346</v>
      </c>
      <c r="N329">
        <v>1009</v>
      </c>
      <c r="O329" t="s">
        <v>550</v>
      </c>
      <c r="P329" t="s">
        <v>550</v>
      </c>
      <c r="Q329">
        <v>1</v>
      </c>
      <c r="X329">
        <v>1E-3</v>
      </c>
      <c r="Y329">
        <v>289.39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0</v>
      </c>
      <c r="AF329" t="s">
        <v>3</v>
      </c>
      <c r="AG329">
        <v>1E-3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ROW(Source!A851)</f>
        <v>851</v>
      </c>
      <c r="B330">
        <v>1474098270</v>
      </c>
      <c r="C330">
        <v>1472036806</v>
      </c>
      <c r="D330">
        <v>1441852775</v>
      </c>
      <c r="E330">
        <v>1</v>
      </c>
      <c r="F330">
        <v>1</v>
      </c>
      <c r="G330">
        <v>15514512</v>
      </c>
      <c r="H330">
        <v>3</v>
      </c>
      <c r="I330" t="s">
        <v>706</v>
      </c>
      <c r="J330" t="s">
        <v>707</v>
      </c>
      <c r="K330" t="s">
        <v>708</v>
      </c>
      <c r="L330">
        <v>1296</v>
      </c>
      <c r="N330">
        <v>1002</v>
      </c>
      <c r="O330" t="s">
        <v>547</v>
      </c>
      <c r="P330" t="s">
        <v>547</v>
      </c>
      <c r="Q330">
        <v>1</v>
      </c>
      <c r="X330">
        <v>1E-3</v>
      </c>
      <c r="Y330">
        <v>3108.9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0</v>
      </c>
      <c r="AF330" t="s">
        <v>3</v>
      </c>
      <c r="AG330">
        <v>1E-3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ROW(Source!A852)</f>
        <v>852</v>
      </c>
      <c r="B331">
        <v>1474098271</v>
      </c>
      <c r="C331">
        <v>1472036822</v>
      </c>
      <c r="D331">
        <v>1441819193</v>
      </c>
      <c r="E331">
        <v>15514512</v>
      </c>
      <c r="F331">
        <v>1</v>
      </c>
      <c r="G331">
        <v>15514512</v>
      </c>
      <c r="H331">
        <v>1</v>
      </c>
      <c r="I331" t="s">
        <v>538</v>
      </c>
      <c r="J331" t="s">
        <v>3</v>
      </c>
      <c r="K331" t="s">
        <v>539</v>
      </c>
      <c r="L331">
        <v>1191</v>
      </c>
      <c r="N331">
        <v>1013</v>
      </c>
      <c r="O331" t="s">
        <v>540</v>
      </c>
      <c r="P331" t="s">
        <v>540</v>
      </c>
      <c r="Q331">
        <v>1</v>
      </c>
      <c r="X331">
        <v>0.46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1</v>
      </c>
      <c r="AF331" t="s">
        <v>513</v>
      </c>
      <c r="AG331">
        <v>0.32200000000000001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ROW(Source!A852)</f>
        <v>852</v>
      </c>
      <c r="B332">
        <v>1474098272</v>
      </c>
      <c r="C332">
        <v>1472036822</v>
      </c>
      <c r="D332">
        <v>1441834258</v>
      </c>
      <c r="E332">
        <v>1</v>
      </c>
      <c r="F332">
        <v>1</v>
      </c>
      <c r="G332">
        <v>15514512</v>
      </c>
      <c r="H332">
        <v>2</v>
      </c>
      <c r="I332" t="s">
        <v>553</v>
      </c>
      <c r="J332" t="s">
        <v>554</v>
      </c>
      <c r="K332" t="s">
        <v>555</v>
      </c>
      <c r="L332">
        <v>1368</v>
      </c>
      <c r="N332">
        <v>1011</v>
      </c>
      <c r="O332" t="s">
        <v>305</v>
      </c>
      <c r="P332" t="s">
        <v>305</v>
      </c>
      <c r="Q332">
        <v>1</v>
      </c>
      <c r="X332">
        <v>0.02</v>
      </c>
      <c r="Y332">
        <v>0</v>
      </c>
      <c r="Z332">
        <v>1303.01</v>
      </c>
      <c r="AA332">
        <v>826.2</v>
      </c>
      <c r="AB332">
        <v>0</v>
      </c>
      <c r="AC332">
        <v>0</v>
      </c>
      <c r="AD332">
        <v>1</v>
      </c>
      <c r="AE332">
        <v>0</v>
      </c>
      <c r="AF332" t="s">
        <v>513</v>
      </c>
      <c r="AG332">
        <v>1.3999999999999999E-2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ROW(Source!A852)</f>
        <v>852</v>
      </c>
      <c r="B333">
        <v>1474098273</v>
      </c>
      <c r="C333">
        <v>1472036822</v>
      </c>
      <c r="D333">
        <v>1441836186</v>
      </c>
      <c r="E333">
        <v>1</v>
      </c>
      <c r="F333">
        <v>1</v>
      </c>
      <c r="G333">
        <v>15514512</v>
      </c>
      <c r="H333">
        <v>3</v>
      </c>
      <c r="I333" t="s">
        <v>659</v>
      </c>
      <c r="J333" t="s">
        <v>660</v>
      </c>
      <c r="K333" t="s">
        <v>661</v>
      </c>
      <c r="L333">
        <v>1346</v>
      </c>
      <c r="N333">
        <v>1009</v>
      </c>
      <c r="O333" t="s">
        <v>550</v>
      </c>
      <c r="P333" t="s">
        <v>550</v>
      </c>
      <c r="Q333">
        <v>1</v>
      </c>
      <c r="X333">
        <v>2.0000000000000002E-5</v>
      </c>
      <c r="Y333">
        <v>494.57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0</v>
      </c>
      <c r="AF333" t="s">
        <v>512</v>
      </c>
      <c r="AG333">
        <v>2.0000000000000002E-5</v>
      </c>
      <c r="AH333">
        <v>3</v>
      </c>
      <c r="AI333">
        <v>-1</v>
      </c>
      <c r="AJ333" t="s">
        <v>3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ROW(Source!A852)</f>
        <v>852</v>
      </c>
      <c r="B334">
        <v>1474098274</v>
      </c>
      <c r="C334">
        <v>1472036822</v>
      </c>
      <c r="D334">
        <v>1441836230</v>
      </c>
      <c r="E334">
        <v>1</v>
      </c>
      <c r="F334">
        <v>1</v>
      </c>
      <c r="G334">
        <v>15514512</v>
      </c>
      <c r="H334">
        <v>3</v>
      </c>
      <c r="I334" t="s">
        <v>662</v>
      </c>
      <c r="J334" t="s">
        <v>663</v>
      </c>
      <c r="K334" t="s">
        <v>664</v>
      </c>
      <c r="L334">
        <v>1327</v>
      </c>
      <c r="N334">
        <v>1005</v>
      </c>
      <c r="O334" t="s">
        <v>609</v>
      </c>
      <c r="P334" t="s">
        <v>609</v>
      </c>
      <c r="Q334">
        <v>1</v>
      </c>
      <c r="X334">
        <v>0.01</v>
      </c>
      <c r="Y334">
        <v>46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512</v>
      </c>
      <c r="AG334">
        <v>0.01</v>
      </c>
      <c r="AH334">
        <v>3</v>
      </c>
      <c r="AI334">
        <v>-1</v>
      </c>
      <c r="AJ334" t="s">
        <v>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ROW(Source!A853)</f>
        <v>853</v>
      </c>
      <c r="B335">
        <v>1474098275</v>
      </c>
      <c r="C335">
        <v>1472036835</v>
      </c>
      <c r="D335">
        <v>1441819193</v>
      </c>
      <c r="E335">
        <v>15514512</v>
      </c>
      <c r="F335">
        <v>1</v>
      </c>
      <c r="G335">
        <v>15514512</v>
      </c>
      <c r="H335">
        <v>1</v>
      </c>
      <c r="I335" t="s">
        <v>538</v>
      </c>
      <c r="J335" t="s">
        <v>3</v>
      </c>
      <c r="K335" t="s">
        <v>539</v>
      </c>
      <c r="L335">
        <v>1191</v>
      </c>
      <c r="N335">
        <v>1013</v>
      </c>
      <c r="O335" t="s">
        <v>540</v>
      </c>
      <c r="P335" t="s">
        <v>540</v>
      </c>
      <c r="Q335">
        <v>1</v>
      </c>
      <c r="X335">
        <v>0.06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1</v>
      </c>
      <c r="AF335" t="s">
        <v>518</v>
      </c>
      <c r="AG335">
        <v>0.13500000000000001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ROW(Source!A853)</f>
        <v>853</v>
      </c>
      <c r="B336">
        <v>1474098276</v>
      </c>
      <c r="C336">
        <v>1472036835</v>
      </c>
      <c r="D336">
        <v>1441834258</v>
      </c>
      <c r="E336">
        <v>1</v>
      </c>
      <c r="F336">
        <v>1</v>
      </c>
      <c r="G336">
        <v>15514512</v>
      </c>
      <c r="H336">
        <v>2</v>
      </c>
      <c r="I336" t="s">
        <v>553</v>
      </c>
      <c r="J336" t="s">
        <v>554</v>
      </c>
      <c r="K336" t="s">
        <v>555</v>
      </c>
      <c r="L336">
        <v>1368</v>
      </c>
      <c r="N336">
        <v>1011</v>
      </c>
      <c r="O336" t="s">
        <v>305</v>
      </c>
      <c r="P336" t="s">
        <v>305</v>
      </c>
      <c r="Q336">
        <v>1</v>
      </c>
      <c r="X336">
        <v>3.0000000000000001E-3</v>
      </c>
      <c r="Y336">
        <v>0</v>
      </c>
      <c r="Z336">
        <v>1303.01</v>
      </c>
      <c r="AA336">
        <v>826.2</v>
      </c>
      <c r="AB336">
        <v>0</v>
      </c>
      <c r="AC336">
        <v>0</v>
      </c>
      <c r="AD336">
        <v>1</v>
      </c>
      <c r="AE336">
        <v>0</v>
      </c>
      <c r="AF336" t="s">
        <v>518</v>
      </c>
      <c r="AG336">
        <v>6.7500000000000008E-3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ROW(Source!A854)</f>
        <v>854</v>
      </c>
      <c r="B337">
        <v>1474098277</v>
      </c>
      <c r="C337">
        <v>1472036842</v>
      </c>
      <c r="D337">
        <v>1441819193</v>
      </c>
      <c r="E337">
        <v>15514512</v>
      </c>
      <c r="F337">
        <v>1</v>
      </c>
      <c r="G337">
        <v>15514512</v>
      </c>
      <c r="H337">
        <v>1</v>
      </c>
      <c r="I337" t="s">
        <v>538</v>
      </c>
      <c r="J337" t="s">
        <v>3</v>
      </c>
      <c r="K337" t="s">
        <v>539</v>
      </c>
      <c r="L337">
        <v>1191</v>
      </c>
      <c r="N337">
        <v>1013</v>
      </c>
      <c r="O337" t="s">
        <v>540</v>
      </c>
      <c r="P337" t="s">
        <v>540</v>
      </c>
      <c r="Q337">
        <v>1</v>
      </c>
      <c r="X337">
        <v>9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1</v>
      </c>
      <c r="AF337" t="s">
        <v>3</v>
      </c>
      <c r="AG337">
        <v>9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ROW(Source!A854)</f>
        <v>854</v>
      </c>
      <c r="B338">
        <v>1474098278</v>
      </c>
      <c r="C338">
        <v>1472036842</v>
      </c>
      <c r="D338">
        <v>1441836235</v>
      </c>
      <c r="E338">
        <v>1</v>
      </c>
      <c r="F338">
        <v>1</v>
      </c>
      <c r="G338">
        <v>15514512</v>
      </c>
      <c r="H338">
        <v>3</v>
      </c>
      <c r="I338" t="s">
        <v>556</v>
      </c>
      <c r="J338" t="s">
        <v>557</v>
      </c>
      <c r="K338" t="s">
        <v>558</v>
      </c>
      <c r="L338">
        <v>1346</v>
      </c>
      <c r="N338">
        <v>1009</v>
      </c>
      <c r="O338" t="s">
        <v>550</v>
      </c>
      <c r="P338" t="s">
        <v>550</v>
      </c>
      <c r="Q338">
        <v>1</v>
      </c>
      <c r="X338">
        <v>0.2</v>
      </c>
      <c r="Y338">
        <v>31.49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0</v>
      </c>
      <c r="AF338" t="s">
        <v>3</v>
      </c>
      <c r="AG338">
        <v>0.2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ROW(Source!A855)</f>
        <v>855</v>
      </c>
      <c r="B339">
        <v>1474098279</v>
      </c>
      <c r="C339">
        <v>1472036849</v>
      </c>
      <c r="D339">
        <v>1441819193</v>
      </c>
      <c r="E339">
        <v>15514512</v>
      </c>
      <c r="F339">
        <v>1</v>
      </c>
      <c r="G339">
        <v>15514512</v>
      </c>
      <c r="H339">
        <v>1</v>
      </c>
      <c r="I339" t="s">
        <v>538</v>
      </c>
      <c r="J339" t="s">
        <v>3</v>
      </c>
      <c r="K339" t="s">
        <v>539</v>
      </c>
      <c r="L339">
        <v>1191</v>
      </c>
      <c r="N339">
        <v>1013</v>
      </c>
      <c r="O339" t="s">
        <v>540</v>
      </c>
      <c r="P339" t="s">
        <v>540</v>
      </c>
      <c r="Q339">
        <v>1</v>
      </c>
      <c r="X339">
        <v>0.56999999999999995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1</v>
      </c>
      <c r="AF339" t="s">
        <v>3</v>
      </c>
      <c r="AG339">
        <v>0.56999999999999995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ROW(Source!A855)</f>
        <v>855</v>
      </c>
      <c r="B340">
        <v>1474098280</v>
      </c>
      <c r="C340">
        <v>1472036849</v>
      </c>
      <c r="D340">
        <v>1441836187</v>
      </c>
      <c r="E340">
        <v>1</v>
      </c>
      <c r="F340">
        <v>1</v>
      </c>
      <c r="G340">
        <v>15514512</v>
      </c>
      <c r="H340">
        <v>3</v>
      </c>
      <c r="I340" t="s">
        <v>649</v>
      </c>
      <c r="J340" t="s">
        <v>650</v>
      </c>
      <c r="K340" t="s">
        <v>651</v>
      </c>
      <c r="L340">
        <v>1346</v>
      </c>
      <c r="N340">
        <v>1009</v>
      </c>
      <c r="O340" t="s">
        <v>550</v>
      </c>
      <c r="P340" t="s">
        <v>550</v>
      </c>
      <c r="Q340">
        <v>1</v>
      </c>
      <c r="X340">
        <v>1.5E-3</v>
      </c>
      <c r="Y340">
        <v>424.66</v>
      </c>
      <c r="Z340">
        <v>0</v>
      </c>
      <c r="AA340">
        <v>0</v>
      </c>
      <c r="AB340">
        <v>0</v>
      </c>
      <c r="AC340">
        <v>0</v>
      </c>
      <c r="AD340">
        <v>1</v>
      </c>
      <c r="AE340">
        <v>0</v>
      </c>
      <c r="AF340" t="s">
        <v>3</v>
      </c>
      <c r="AG340">
        <v>1.5E-3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ROW(Source!A855)</f>
        <v>855</v>
      </c>
      <c r="B341">
        <v>1474098281</v>
      </c>
      <c r="C341">
        <v>1472036849</v>
      </c>
      <c r="D341">
        <v>1441836230</v>
      </c>
      <c r="E341">
        <v>1</v>
      </c>
      <c r="F341">
        <v>1</v>
      </c>
      <c r="G341">
        <v>15514512</v>
      </c>
      <c r="H341">
        <v>3</v>
      </c>
      <c r="I341" t="s">
        <v>662</v>
      </c>
      <c r="J341" t="s">
        <v>663</v>
      </c>
      <c r="K341" t="s">
        <v>664</v>
      </c>
      <c r="L341">
        <v>1327</v>
      </c>
      <c r="N341">
        <v>1005</v>
      </c>
      <c r="O341" t="s">
        <v>609</v>
      </c>
      <c r="P341" t="s">
        <v>609</v>
      </c>
      <c r="Q341">
        <v>1</v>
      </c>
      <c r="X341">
        <v>3.0000000000000001E-3</v>
      </c>
      <c r="Y341">
        <v>46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0</v>
      </c>
      <c r="AF341" t="s">
        <v>3</v>
      </c>
      <c r="AG341">
        <v>3.0000000000000001E-3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ROW(Source!A856)</f>
        <v>856</v>
      </c>
      <c r="B342">
        <v>1474098282</v>
      </c>
      <c r="C342">
        <v>1472036859</v>
      </c>
      <c r="D342">
        <v>1441819193</v>
      </c>
      <c r="E342">
        <v>15514512</v>
      </c>
      <c r="F342">
        <v>1</v>
      </c>
      <c r="G342">
        <v>15514512</v>
      </c>
      <c r="H342">
        <v>1</v>
      </c>
      <c r="I342" t="s">
        <v>538</v>
      </c>
      <c r="J342" t="s">
        <v>3</v>
      </c>
      <c r="K342" t="s">
        <v>539</v>
      </c>
      <c r="L342">
        <v>1191</v>
      </c>
      <c r="N342">
        <v>1013</v>
      </c>
      <c r="O342" t="s">
        <v>540</v>
      </c>
      <c r="P342" t="s">
        <v>540</v>
      </c>
      <c r="Q342">
        <v>1</v>
      </c>
      <c r="X342">
        <v>0.7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1</v>
      </c>
      <c r="AF342" t="s">
        <v>3</v>
      </c>
      <c r="AG342">
        <v>0.7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СН_7.3_на 4 мес.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2025-12-10T16:32:27Z</dcterms:created>
  <dcterms:modified xsi:type="dcterms:W3CDTF">2025-12-11T12:51:47Z</dcterms:modified>
</cp:coreProperties>
</file>